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Folyamatban levo munkak\#2018\VGT-3\_VGT3 DOKUMENTACIO\__FINAL_VGT3_anyagai_2022_augusztus\Mellékletek\"/>
    </mc:Choice>
  </mc:AlternateContent>
  <xr:revisionPtr revIDLastSave="0" documentId="13_ncr:1_{F7FBDFF2-4452-4067-B7AF-34B13B9CB387}" xr6:coauthVersionLast="3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Grafikonok" sheetId="1" r:id="rId1"/>
    <sheet name="Alapadatok" sheetId="2" r:id="rId2"/>
    <sheet name="Tartalom" sheetId="3" r:id="rId3"/>
  </sheets>
  <calcPr calcId="191029"/>
</workbook>
</file>

<file path=xl/calcChain.xml><?xml version="1.0" encoding="utf-8"?>
<calcChain xmlns="http://schemas.openxmlformats.org/spreadsheetml/2006/main">
  <c r="AI767" i="2" l="1"/>
  <c r="AH767" i="2"/>
  <c r="AG767" i="2"/>
  <c r="AH464" i="2"/>
  <c r="AG464" i="2"/>
  <c r="AG784" i="2"/>
  <c r="AG881" i="2"/>
  <c r="AE432" i="2"/>
  <c r="AH880" i="2"/>
  <c r="AG880" i="2"/>
  <c r="AG883" i="2"/>
  <c r="X866" i="2"/>
  <c r="Y866" i="2"/>
  <c r="Z866" i="2"/>
  <c r="AA866" i="2"/>
  <c r="AB866" i="2"/>
  <c r="AC866" i="2"/>
  <c r="AD866" i="2"/>
  <c r="W866" i="2"/>
  <c r="AD862" i="2"/>
  <c r="AC862" i="2"/>
  <c r="AB862" i="2"/>
  <c r="AA862" i="2"/>
  <c r="Z862" i="2"/>
  <c r="Y862" i="2"/>
  <c r="X862" i="2"/>
  <c r="W862" i="2"/>
  <c r="V862" i="2"/>
  <c r="U862" i="2"/>
  <c r="S451" i="1"/>
  <c r="R451" i="1"/>
  <c r="Q451" i="1"/>
  <c r="Q448" i="1" s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C451" i="1"/>
  <c r="S450" i="1"/>
  <c r="S448" i="1" s="1"/>
  <c r="R450" i="1"/>
  <c r="R448" i="1" s="1"/>
  <c r="Q450" i="1"/>
  <c r="P450" i="1"/>
  <c r="O450" i="1"/>
  <c r="N450" i="1"/>
  <c r="M450" i="1"/>
  <c r="L450" i="1"/>
  <c r="K450" i="1"/>
  <c r="J450" i="1"/>
  <c r="I450" i="1"/>
  <c r="H450" i="1"/>
  <c r="G450" i="1"/>
  <c r="F450" i="1"/>
  <c r="F448" i="1" s="1"/>
  <c r="E450" i="1"/>
  <c r="D450" i="1"/>
  <c r="D448" i="1" s="1"/>
  <c r="C450" i="1"/>
  <c r="B451" i="1"/>
  <c r="B450" i="1"/>
  <c r="C449" i="1"/>
  <c r="D449" i="1" s="1"/>
  <c r="E449" i="1" s="1"/>
  <c r="F449" i="1" s="1"/>
  <c r="G449" i="1" s="1"/>
  <c r="H449" i="1" s="1"/>
  <c r="I449" i="1" s="1"/>
  <c r="J449" i="1" s="1"/>
  <c r="K449" i="1" s="1"/>
  <c r="L449" i="1" s="1"/>
  <c r="M449" i="1" s="1"/>
  <c r="N449" i="1" s="1"/>
  <c r="O449" i="1" s="1"/>
  <c r="P449" i="1" s="1"/>
  <c r="Q449" i="1" s="1"/>
  <c r="R449" i="1" s="1"/>
  <c r="S449" i="1" s="1"/>
  <c r="Y852" i="2"/>
  <c r="X852" i="2"/>
  <c r="W852" i="2"/>
  <c r="V852" i="2"/>
  <c r="U852" i="2"/>
  <c r="T852" i="2"/>
  <c r="S852" i="2"/>
  <c r="R852" i="2"/>
  <c r="Q852" i="2"/>
  <c r="P852" i="2"/>
  <c r="AD852" i="2"/>
  <c r="AC852" i="2"/>
  <c r="AB852" i="2"/>
  <c r="AA852" i="2"/>
  <c r="Z852" i="2"/>
  <c r="S394" i="1"/>
  <c r="R394" i="1"/>
  <c r="R395" i="1" s="1"/>
  <c r="Q394" i="1"/>
  <c r="P394" i="1"/>
  <c r="O394" i="1"/>
  <c r="N394" i="1"/>
  <c r="M394" i="1"/>
  <c r="L394" i="1"/>
  <c r="L395" i="1" s="1"/>
  <c r="K394" i="1"/>
  <c r="J394" i="1"/>
  <c r="I394" i="1"/>
  <c r="H394" i="1"/>
  <c r="G394" i="1"/>
  <c r="F394" i="1"/>
  <c r="E394" i="1"/>
  <c r="D394" i="1"/>
  <c r="C394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C393" i="1"/>
  <c r="C392" i="1"/>
  <c r="D392" i="1" s="1"/>
  <c r="E392" i="1" s="1"/>
  <c r="F392" i="1" s="1"/>
  <c r="G392" i="1" s="1"/>
  <c r="H392" i="1" s="1"/>
  <c r="I392" i="1" s="1"/>
  <c r="J392" i="1" s="1"/>
  <c r="K392" i="1" s="1"/>
  <c r="L392" i="1" s="1"/>
  <c r="M392" i="1" s="1"/>
  <c r="N392" i="1" s="1"/>
  <c r="O392" i="1" s="1"/>
  <c r="P392" i="1" s="1"/>
  <c r="Q392" i="1" s="1"/>
  <c r="R392" i="1" s="1"/>
  <c r="S392" i="1" s="1"/>
  <c r="B394" i="1"/>
  <c r="B393" i="1"/>
  <c r="S446" i="1"/>
  <c r="R446" i="1"/>
  <c r="Q446" i="1"/>
  <c r="P446" i="1"/>
  <c r="O446" i="1"/>
  <c r="N446" i="1"/>
  <c r="M446" i="1"/>
  <c r="L446" i="1"/>
  <c r="L443" i="1" s="1"/>
  <c r="K446" i="1"/>
  <c r="J446" i="1"/>
  <c r="I446" i="1"/>
  <c r="H446" i="1"/>
  <c r="G446" i="1"/>
  <c r="F446" i="1"/>
  <c r="E446" i="1"/>
  <c r="D446" i="1"/>
  <c r="C446" i="1"/>
  <c r="S445" i="1"/>
  <c r="R445" i="1"/>
  <c r="Q445" i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C445" i="1"/>
  <c r="B446" i="1"/>
  <c r="U446" i="1" s="1"/>
  <c r="C444" i="1"/>
  <c r="D444" i="1" s="1"/>
  <c r="E444" i="1" s="1"/>
  <c r="F444" i="1" s="1"/>
  <c r="G444" i="1" s="1"/>
  <c r="H444" i="1" s="1"/>
  <c r="I444" i="1" s="1"/>
  <c r="J444" i="1" s="1"/>
  <c r="K444" i="1" s="1"/>
  <c r="L444" i="1" s="1"/>
  <c r="M444" i="1" s="1"/>
  <c r="N444" i="1" s="1"/>
  <c r="O444" i="1" s="1"/>
  <c r="P444" i="1" s="1"/>
  <c r="Q444" i="1" s="1"/>
  <c r="R444" i="1" s="1"/>
  <c r="S444" i="1" s="1"/>
  <c r="B445" i="1"/>
  <c r="AF943" i="2"/>
  <c r="R486" i="1"/>
  <c r="S486" i="1"/>
  <c r="R487" i="1"/>
  <c r="S487" i="1"/>
  <c r="R488" i="1"/>
  <c r="S488" i="1"/>
  <c r="R489" i="1"/>
  <c r="S489" i="1"/>
  <c r="AE935" i="2"/>
  <c r="AE936" i="2"/>
  <c r="X409" i="1"/>
  <c r="Y409" i="1"/>
  <c r="X410" i="1"/>
  <c r="Y410" i="1"/>
  <c r="X411" i="1"/>
  <c r="Y411" i="1"/>
  <c r="X412" i="1"/>
  <c r="Y412" i="1"/>
  <c r="X413" i="1"/>
  <c r="Y413" i="1"/>
  <c r="X414" i="1"/>
  <c r="Y414" i="1"/>
  <c r="AE927" i="2"/>
  <c r="AF926" i="2" s="1"/>
  <c r="AE940" i="2"/>
  <c r="AE948" i="2" s="1"/>
  <c r="AE941" i="2"/>
  <c r="AE950" i="2" s="1"/>
  <c r="AE942" i="2"/>
  <c r="AE905" i="2"/>
  <c r="AE901" i="2"/>
  <c r="AC905" i="2"/>
  <c r="AA905" i="2"/>
  <c r="AB905" i="2"/>
  <c r="AD905" i="2"/>
  <c r="AC901" i="2"/>
  <c r="AD901" i="2"/>
  <c r="AA907" i="2"/>
  <c r="AB907" i="2"/>
  <c r="AC907" i="2"/>
  <c r="AD907" i="2"/>
  <c r="AE907" i="2"/>
  <c r="AA906" i="2"/>
  <c r="AB906" i="2"/>
  <c r="AC906" i="2"/>
  <c r="AD906" i="2"/>
  <c r="AA904" i="2"/>
  <c r="AB904" i="2"/>
  <c r="AC904" i="2"/>
  <c r="AD904" i="2"/>
  <c r="AE904" i="2"/>
  <c r="AA884" i="2"/>
  <c r="AB884" i="2"/>
  <c r="AC884" i="2"/>
  <c r="AD884" i="2"/>
  <c r="AE884" i="2"/>
  <c r="AA885" i="2"/>
  <c r="AB885" i="2"/>
  <c r="AC885" i="2"/>
  <c r="AD885" i="2"/>
  <c r="AE885" i="2"/>
  <c r="AA886" i="2"/>
  <c r="AB886" i="2"/>
  <c r="AC886" i="2"/>
  <c r="AD886" i="2"/>
  <c r="AE886" i="2"/>
  <c r="T409" i="1"/>
  <c r="U409" i="1"/>
  <c r="V409" i="1"/>
  <c r="W409" i="1"/>
  <c r="T410" i="1"/>
  <c r="U410" i="1"/>
  <c r="V410" i="1"/>
  <c r="W410" i="1"/>
  <c r="T411" i="1"/>
  <c r="U411" i="1"/>
  <c r="V411" i="1"/>
  <c r="W411" i="1"/>
  <c r="T412" i="1"/>
  <c r="U412" i="1"/>
  <c r="V412" i="1"/>
  <c r="W412" i="1"/>
  <c r="T413" i="1"/>
  <c r="U413" i="1"/>
  <c r="V413" i="1"/>
  <c r="W413" i="1"/>
  <c r="T414" i="1"/>
  <c r="U414" i="1"/>
  <c r="V414" i="1"/>
  <c r="W414" i="1"/>
  <c r="AA897" i="2"/>
  <c r="AB897" i="2"/>
  <c r="AC897" i="2"/>
  <c r="AD897" i="2"/>
  <c r="AE897" i="2"/>
  <c r="AA898" i="2"/>
  <c r="AB898" i="2"/>
  <c r="AC898" i="2"/>
  <c r="AD898" i="2"/>
  <c r="AE898" i="2"/>
  <c r="AG898" i="2" s="1"/>
  <c r="AA892" i="2"/>
  <c r="AB892" i="2"/>
  <c r="AC892" i="2"/>
  <c r="AD892" i="2"/>
  <c r="AE892" i="2"/>
  <c r="AG892" i="2" s="1"/>
  <c r="AE725" i="2"/>
  <c r="AD725" i="2"/>
  <c r="AC725" i="2"/>
  <c r="AB725" i="2"/>
  <c r="AA725" i="2"/>
  <c r="Z725" i="2"/>
  <c r="Y725" i="2"/>
  <c r="X725" i="2"/>
  <c r="W725" i="2"/>
  <c r="V725" i="2"/>
  <c r="U725" i="2"/>
  <c r="T725" i="2"/>
  <c r="S725" i="2"/>
  <c r="R725" i="2"/>
  <c r="Q725" i="2"/>
  <c r="P725" i="2"/>
  <c r="O725" i="2"/>
  <c r="N725" i="2"/>
  <c r="M725" i="2"/>
  <c r="AA891" i="2"/>
  <c r="AB891" i="2"/>
  <c r="AC891" i="2"/>
  <c r="AD891" i="2"/>
  <c r="AE891" i="2"/>
  <c r="AG891" i="2" s="1"/>
  <c r="AG998" i="2"/>
  <c r="AF998" i="2"/>
  <c r="AG1000" i="2"/>
  <c r="AF432" i="2"/>
  <c r="AF431" i="2"/>
  <c r="AG439" i="2"/>
  <c r="AG440" i="2"/>
  <c r="AF440" i="2"/>
  <c r="AF439" i="2"/>
  <c r="AF793" i="2"/>
  <c r="AG26" i="2"/>
  <c r="W598" i="1"/>
  <c r="X598" i="1"/>
  <c r="W599" i="1"/>
  <c r="X599" i="1"/>
  <c r="W600" i="1"/>
  <c r="X600" i="1"/>
  <c r="W601" i="1"/>
  <c r="X601" i="1"/>
  <c r="X564" i="1"/>
  <c r="W597" i="1" s="1"/>
  <c r="Y564" i="1"/>
  <c r="X597" i="1" s="1"/>
  <c r="AA1059" i="2"/>
  <c r="AB1059" i="2"/>
  <c r="AC1059" i="2"/>
  <c r="AD1059" i="2"/>
  <c r="AE1059" i="2"/>
  <c r="AA1058" i="2"/>
  <c r="AB1058" i="2"/>
  <c r="AC1058" i="2"/>
  <c r="AD1058" i="2"/>
  <c r="AE1058" i="2"/>
  <c r="AA1041" i="2"/>
  <c r="AA1067" i="2" s="1"/>
  <c r="AB1041" i="2"/>
  <c r="AB1067" i="2" s="1"/>
  <c r="AC1041" i="2"/>
  <c r="AC1067" i="2" s="1"/>
  <c r="AD1041" i="2"/>
  <c r="AD1067" i="2" s="1"/>
  <c r="AE1041" i="2"/>
  <c r="AA1042" i="2"/>
  <c r="AA1068" i="2" s="1"/>
  <c r="AB1042" i="2"/>
  <c r="AB1068" i="2" s="1"/>
  <c r="AC1042" i="2"/>
  <c r="AC1068" i="2" s="1"/>
  <c r="AD1042" i="2"/>
  <c r="AD1068" i="2" s="1"/>
  <c r="AE1042" i="2"/>
  <c r="AA1043" i="2"/>
  <c r="AA1069" i="2" s="1"/>
  <c r="AB1043" i="2"/>
  <c r="AB1069" i="2" s="1"/>
  <c r="AC1043" i="2"/>
  <c r="AC1069" i="2" s="1"/>
  <c r="AD1043" i="2"/>
  <c r="AD1069" i="2" s="1"/>
  <c r="AE1043" i="2"/>
  <c r="AA1044" i="2"/>
  <c r="AA1070" i="2" s="1"/>
  <c r="AB1044" i="2"/>
  <c r="AB1070" i="2" s="1"/>
  <c r="AC1044" i="2"/>
  <c r="AC1070" i="2" s="1"/>
  <c r="AD1044" i="2"/>
  <c r="AD1070" i="2" s="1"/>
  <c r="AE1044" i="2"/>
  <c r="AE1070" i="2" s="1"/>
  <c r="AA1045" i="2"/>
  <c r="AA1071" i="2" s="1"/>
  <c r="AB1045" i="2"/>
  <c r="AB1071" i="2" s="1"/>
  <c r="AC1045" i="2"/>
  <c r="AC1071" i="2" s="1"/>
  <c r="AD1045" i="2"/>
  <c r="AD1071" i="2" s="1"/>
  <c r="AE1045" i="2"/>
  <c r="AA1047" i="2"/>
  <c r="AB1047" i="2"/>
  <c r="AC1047" i="2"/>
  <c r="AD1047" i="2"/>
  <c r="AE1047" i="2"/>
  <c r="AA1048" i="2"/>
  <c r="AB1048" i="2"/>
  <c r="AC1048" i="2"/>
  <c r="AD1048" i="2"/>
  <c r="AE1048" i="2"/>
  <c r="AA1049" i="2"/>
  <c r="AB1049" i="2"/>
  <c r="AC1049" i="2"/>
  <c r="AD1049" i="2"/>
  <c r="AE1049" i="2"/>
  <c r="AA1050" i="2"/>
  <c r="AB1050" i="2"/>
  <c r="AC1050" i="2"/>
  <c r="AD1050" i="2"/>
  <c r="AE1050" i="2"/>
  <c r="AA1051" i="2"/>
  <c r="AB1051" i="2"/>
  <c r="AC1051" i="2"/>
  <c r="AD1051" i="2"/>
  <c r="AE1051" i="2"/>
  <c r="AA1053" i="2"/>
  <c r="AB1053" i="2"/>
  <c r="AC1053" i="2"/>
  <c r="AD1053" i="2"/>
  <c r="AE1053" i="2"/>
  <c r="AA1054" i="2"/>
  <c r="AB1054" i="2"/>
  <c r="AC1054" i="2"/>
  <c r="AD1054" i="2"/>
  <c r="AE1054" i="2"/>
  <c r="AA1055" i="2"/>
  <c r="AB1055" i="2"/>
  <c r="AC1055" i="2"/>
  <c r="AD1055" i="2"/>
  <c r="AE1055" i="2"/>
  <c r="AF1055" i="2" s="1"/>
  <c r="AA1056" i="2"/>
  <c r="AB1056" i="2"/>
  <c r="AC1056" i="2"/>
  <c r="AD1056" i="2"/>
  <c r="AE1056" i="2"/>
  <c r="AA1057" i="2"/>
  <c r="AB1057" i="2"/>
  <c r="AC1057" i="2"/>
  <c r="AD1057" i="2"/>
  <c r="AE1057" i="2"/>
  <c r="AA1061" i="2"/>
  <c r="AB1061" i="2"/>
  <c r="AC1061" i="2"/>
  <c r="AD1061" i="2"/>
  <c r="AE1061" i="2"/>
  <c r="AA1062" i="2"/>
  <c r="AB1062" i="2"/>
  <c r="AC1062" i="2"/>
  <c r="AD1062" i="2"/>
  <c r="AE1062" i="2"/>
  <c r="AA1063" i="2"/>
  <c r="AB1063" i="2"/>
  <c r="AC1063" i="2"/>
  <c r="AD1063" i="2"/>
  <c r="AE1063" i="2"/>
  <c r="AA1064" i="2"/>
  <c r="AB1064" i="2"/>
  <c r="AC1064" i="2"/>
  <c r="AD1064" i="2"/>
  <c r="AE1064" i="2"/>
  <c r="AA1065" i="2"/>
  <c r="AB1065" i="2"/>
  <c r="AC1065" i="2"/>
  <c r="AD1065" i="2"/>
  <c r="AE1065" i="2"/>
  <c r="AA1034" i="2"/>
  <c r="AB1034" i="2"/>
  <c r="AC1034" i="2"/>
  <c r="AD1034" i="2"/>
  <c r="AE1034" i="2"/>
  <c r="AE347" i="2"/>
  <c r="AE349" i="2"/>
  <c r="AE355" i="2"/>
  <c r="AE353" i="2" s="1"/>
  <c r="AE211" i="2"/>
  <c r="AE354" i="2" s="1"/>
  <c r="AE212" i="2"/>
  <c r="AE213" i="2"/>
  <c r="AE214" i="2"/>
  <c r="AE215" i="2"/>
  <c r="AE216" i="2"/>
  <c r="AE343" i="2" s="1"/>
  <c r="AE217" i="2"/>
  <c r="AE218" i="2"/>
  <c r="AE344" i="2" s="1"/>
  <c r="AE219" i="2"/>
  <c r="AE345" i="2" s="1"/>
  <c r="AE220" i="2"/>
  <c r="AE346" i="2" s="1"/>
  <c r="AE221" i="2"/>
  <c r="AE222" i="2"/>
  <c r="AE223" i="2"/>
  <c r="AE224" i="2"/>
  <c r="AE225" i="2"/>
  <c r="AE226" i="2"/>
  <c r="AE227" i="2"/>
  <c r="AE228" i="2"/>
  <c r="AE229" i="2"/>
  <c r="AE230" i="2"/>
  <c r="AE348" i="2"/>
  <c r="AE231" i="2"/>
  <c r="AE232" i="2"/>
  <c r="AE233" i="2"/>
  <c r="AE234" i="2"/>
  <c r="AE235" i="2"/>
  <c r="AE236" i="2"/>
  <c r="AE237" i="2"/>
  <c r="AE238" i="2"/>
  <c r="AE239" i="2"/>
  <c r="AE350" i="2" s="1"/>
  <c r="AE240" i="2"/>
  <c r="AE241" i="2"/>
  <c r="AE242" i="2"/>
  <c r="AE351" i="2" s="1"/>
  <c r="AF351" i="2" s="1"/>
  <c r="AG351" i="2" s="1"/>
  <c r="AH351" i="2" s="1"/>
  <c r="AI351" i="2" s="1"/>
  <c r="AJ351" i="2" s="1"/>
  <c r="AK351" i="2" s="1"/>
  <c r="AL351" i="2" s="1"/>
  <c r="AM351" i="2" s="1"/>
  <c r="AN351" i="2" s="1"/>
  <c r="AE243" i="2"/>
  <c r="AE244" i="2"/>
  <c r="AE245" i="2"/>
  <c r="AE246" i="2"/>
  <c r="AE352" i="2" s="1"/>
  <c r="AE247" i="2"/>
  <c r="AE248" i="2"/>
  <c r="AE249" i="2"/>
  <c r="AE250" i="2"/>
  <c r="AE251" i="2"/>
  <c r="AE252" i="2"/>
  <c r="AE253" i="2"/>
  <c r="AE254" i="2"/>
  <c r="AE255" i="2"/>
  <c r="AE256" i="2"/>
  <c r="AE257" i="2"/>
  <c r="AE258" i="2"/>
  <c r="AE259" i="2"/>
  <c r="AE260" i="2"/>
  <c r="AE261" i="2"/>
  <c r="AE262" i="2"/>
  <c r="AE263" i="2"/>
  <c r="AE264" i="2"/>
  <c r="AE265" i="2"/>
  <c r="AE266" i="2"/>
  <c r="AE267" i="2"/>
  <c r="AE268" i="2"/>
  <c r="AE269" i="2"/>
  <c r="AE270" i="2"/>
  <c r="AE271" i="2"/>
  <c r="AE272" i="2"/>
  <c r="AE273" i="2"/>
  <c r="AF79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115" i="2"/>
  <c r="AG116" i="2"/>
  <c r="AG117" i="2"/>
  <c r="AG118" i="2"/>
  <c r="AG119" i="2"/>
  <c r="AG120" i="2"/>
  <c r="AG121" i="2"/>
  <c r="AG122" i="2"/>
  <c r="AG123" i="2"/>
  <c r="AG124" i="2"/>
  <c r="AG125" i="2"/>
  <c r="AG126" i="2"/>
  <c r="AG127" i="2"/>
  <c r="AG128" i="2"/>
  <c r="AG129" i="2"/>
  <c r="AG130" i="2"/>
  <c r="AG131" i="2"/>
  <c r="AG132" i="2"/>
  <c r="AG133" i="2"/>
  <c r="AG134" i="2"/>
  <c r="AG135" i="2"/>
  <c r="AG136" i="2"/>
  <c r="AG137" i="2"/>
  <c r="AG138" i="2"/>
  <c r="AG139" i="2"/>
  <c r="AG140" i="2"/>
  <c r="AG141" i="2"/>
  <c r="AA1008" i="2"/>
  <c r="AB1008" i="2"/>
  <c r="AC1008" i="2"/>
  <c r="AA1026" i="2"/>
  <c r="AA1027" i="2" s="1"/>
  <c r="AB1026" i="2"/>
  <c r="AB1027" i="2" s="1"/>
  <c r="AC1026" i="2"/>
  <c r="AC1027" i="2" s="1"/>
  <c r="AC60" i="2"/>
  <c r="AC56" i="2"/>
  <c r="AE32" i="2"/>
  <c r="AE44" i="2"/>
  <c r="AF44" i="2"/>
  <c r="AG44" i="2" s="1"/>
  <c r="AE45" i="2"/>
  <c r="AE43" i="2"/>
  <c r="AE968" i="2"/>
  <c r="Y565" i="1" s="1"/>
  <c r="AE969" i="2"/>
  <c r="AE970" i="2"/>
  <c r="Y567" i="1" s="1"/>
  <c r="AE971" i="2"/>
  <c r="Y568" i="1" s="1"/>
  <c r="AE972" i="2"/>
  <c r="AE988" i="2" s="1"/>
  <c r="AE973" i="2"/>
  <c r="AE976" i="2"/>
  <c r="AE977" i="2"/>
  <c r="AE978" i="2"/>
  <c r="AE979" i="2"/>
  <c r="AJ979" i="2" s="1"/>
  <c r="AJ980" i="2" s="1"/>
  <c r="AE980" i="2"/>
  <c r="AE981" i="2"/>
  <c r="AE982" i="2" s="1"/>
  <c r="AF493" i="2"/>
  <c r="AF487" i="2"/>
  <c r="AF473" i="2"/>
  <c r="AF455" i="2"/>
  <c r="AF447" i="2"/>
  <c r="AF434" i="2"/>
  <c r="AG434" i="2"/>
  <c r="AG493" i="2"/>
  <c r="AG487" i="2"/>
  <c r="AG473" i="2"/>
  <c r="AG455" i="2"/>
  <c r="AG447" i="2"/>
  <c r="AE1026" i="2"/>
  <c r="AE1027" i="2" s="1"/>
  <c r="AD1026" i="2"/>
  <c r="AD1027" i="2" s="1"/>
  <c r="AE1008" i="2"/>
  <c r="AD1008" i="2"/>
  <c r="AF1000" i="2"/>
  <c r="T598" i="1"/>
  <c r="U598" i="1"/>
  <c r="V598" i="1"/>
  <c r="T599" i="1"/>
  <c r="U599" i="1"/>
  <c r="V599" i="1"/>
  <c r="T600" i="1"/>
  <c r="U600" i="1"/>
  <c r="V600" i="1"/>
  <c r="T601" i="1"/>
  <c r="U601" i="1"/>
  <c r="V601" i="1"/>
  <c r="U564" i="1"/>
  <c r="T597" i="1" s="1"/>
  <c r="V564" i="1"/>
  <c r="U597" i="1" s="1"/>
  <c r="W564" i="1"/>
  <c r="V597" i="1" s="1"/>
  <c r="O486" i="1"/>
  <c r="P486" i="1"/>
  <c r="P490" i="1" s="1"/>
  <c r="Q486" i="1"/>
  <c r="Q491" i="1" s="1"/>
  <c r="O487" i="1"/>
  <c r="P487" i="1"/>
  <c r="Q487" i="1"/>
  <c r="O488" i="1"/>
  <c r="P488" i="1"/>
  <c r="Q488" i="1"/>
  <c r="O489" i="1"/>
  <c r="O493" i="1" s="1"/>
  <c r="P489" i="1"/>
  <c r="Q489" i="1"/>
  <c r="AE33" i="2"/>
  <c r="Q87" i="1"/>
  <c r="R87" i="1"/>
  <c r="S87" i="1"/>
  <c r="T87" i="1"/>
  <c r="AA81" i="1"/>
  <c r="AB81" i="1"/>
  <c r="AC81" i="1"/>
  <c r="AD81" i="1"/>
  <c r="AA82" i="1"/>
  <c r="AB82" i="1"/>
  <c r="AC82" i="1"/>
  <c r="AD82" i="1"/>
  <c r="AA83" i="1"/>
  <c r="AB83" i="1"/>
  <c r="AC83" i="1"/>
  <c r="AD83" i="1"/>
  <c r="AA84" i="1"/>
  <c r="AB84" i="1"/>
  <c r="AC84" i="1"/>
  <c r="AD84" i="1"/>
  <c r="V74" i="1"/>
  <c r="V73" i="1" s="1"/>
  <c r="V76" i="1" s="1"/>
  <c r="W74" i="1"/>
  <c r="W73" i="1" s="1"/>
  <c r="W76" i="1" s="1"/>
  <c r="X74" i="1"/>
  <c r="Y74" i="1"/>
  <c r="V75" i="1"/>
  <c r="W75" i="1"/>
  <c r="X75" i="1"/>
  <c r="Y75" i="1"/>
  <c r="Z40" i="1"/>
  <c r="AA40" i="1"/>
  <c r="AB40" i="1"/>
  <c r="AC40" i="1"/>
  <c r="Z41" i="1"/>
  <c r="AA41" i="1"/>
  <c r="AB41" i="1"/>
  <c r="AC41" i="1"/>
  <c r="AA968" i="2"/>
  <c r="U565" i="1" s="1"/>
  <c r="AB968" i="2"/>
  <c r="V565" i="1" s="1"/>
  <c r="AC968" i="2"/>
  <c r="W565" i="1" s="1"/>
  <c r="AD968" i="2"/>
  <c r="X565" i="1" s="1"/>
  <c r="AA969" i="2"/>
  <c r="U566" i="1" s="1"/>
  <c r="AB969" i="2"/>
  <c r="AC969" i="2"/>
  <c r="W566" i="1" s="1"/>
  <c r="AD969" i="2"/>
  <c r="AA970" i="2"/>
  <c r="U567" i="1" s="1"/>
  <c r="AB970" i="2"/>
  <c r="V567" i="1" s="1"/>
  <c r="AC970" i="2"/>
  <c r="W567" i="1" s="1"/>
  <c r="AD970" i="2"/>
  <c r="X567" i="1" s="1"/>
  <c r="AA971" i="2"/>
  <c r="AB971" i="2"/>
  <c r="V568" i="1"/>
  <c r="AC971" i="2"/>
  <c r="AD971" i="2"/>
  <c r="X568" i="1" s="1"/>
  <c r="AA972" i="2"/>
  <c r="AB972" i="2"/>
  <c r="AC972" i="2"/>
  <c r="AD972" i="2"/>
  <c r="AA973" i="2"/>
  <c r="AB973" i="2"/>
  <c r="AC973" i="2"/>
  <c r="AD973" i="2"/>
  <c r="AA976" i="2"/>
  <c r="AB976" i="2"/>
  <c r="AC976" i="2"/>
  <c r="AD976" i="2"/>
  <c r="AA977" i="2"/>
  <c r="AB977" i="2"/>
  <c r="AC977" i="2"/>
  <c r="AC985" i="2" s="1"/>
  <c r="AD977" i="2"/>
  <c r="AA978" i="2"/>
  <c r="AB978" i="2"/>
  <c r="AC978" i="2"/>
  <c r="AD978" i="2"/>
  <c r="AA979" i="2"/>
  <c r="AB979" i="2"/>
  <c r="AC979" i="2"/>
  <c r="AD979" i="2"/>
  <c r="AA980" i="2"/>
  <c r="AB980" i="2"/>
  <c r="AB988" i="2" s="1"/>
  <c r="AC980" i="2"/>
  <c r="AD980" i="2"/>
  <c r="AA981" i="2"/>
  <c r="AB981" i="2"/>
  <c r="AC981" i="2"/>
  <c r="AD981" i="2"/>
  <c r="AD431" i="2"/>
  <c r="AD432" i="2"/>
  <c r="W432" i="2"/>
  <c r="X432" i="2"/>
  <c r="Y432" i="2"/>
  <c r="Z432" i="2"/>
  <c r="AC432" i="2"/>
  <c r="AB432" i="2"/>
  <c r="AA432" i="2"/>
  <c r="Z935" i="2"/>
  <c r="Z936" i="2"/>
  <c r="AA935" i="2"/>
  <c r="AB935" i="2"/>
  <c r="AC935" i="2"/>
  <c r="AA936" i="2"/>
  <c r="AB936" i="2"/>
  <c r="AC936" i="2"/>
  <c r="AA940" i="2"/>
  <c r="AA948" i="2" s="1"/>
  <c r="AB940" i="2"/>
  <c r="AB948" i="2" s="1"/>
  <c r="AC940" i="2"/>
  <c r="AC947" i="2" s="1"/>
  <c r="AD940" i="2"/>
  <c r="AD947" i="2" s="1"/>
  <c r="AA941" i="2"/>
  <c r="AA950" i="2" s="1"/>
  <c r="AB941" i="2"/>
  <c r="AB950" i="2" s="1"/>
  <c r="AC941" i="2"/>
  <c r="AC950" i="2" s="1"/>
  <c r="AD941" i="2"/>
  <c r="AD950" i="2" s="1"/>
  <c r="AA942" i="2"/>
  <c r="AB942" i="2"/>
  <c r="AC942" i="2"/>
  <c r="AD942" i="2"/>
  <c r="AD938" i="2"/>
  <c r="AC938" i="2"/>
  <c r="AB938" i="2"/>
  <c r="AA938" i="2"/>
  <c r="AD936" i="2"/>
  <c r="AD935" i="2"/>
  <c r="AD927" i="2"/>
  <c r="AC927" i="2"/>
  <c r="AD919" i="2"/>
  <c r="AA917" i="2"/>
  <c r="AB917" i="2"/>
  <c r="AC917" i="2"/>
  <c r="AD917" i="2"/>
  <c r="AA918" i="2"/>
  <c r="AB918" i="2"/>
  <c r="AC918" i="2"/>
  <c r="AD918" i="2"/>
  <c r="AB914" i="2"/>
  <c r="AC914" i="2"/>
  <c r="AD914" i="2"/>
  <c r="AA914" i="2"/>
  <c r="AH1157" i="2"/>
  <c r="AG1157" i="2"/>
  <c r="AD861" i="2"/>
  <c r="AC861" i="2"/>
  <c r="AB861" i="2"/>
  <c r="AA861" i="2"/>
  <c r="Z861" i="2"/>
  <c r="Y861" i="2"/>
  <c r="X861" i="2"/>
  <c r="W861" i="2"/>
  <c r="V861" i="2"/>
  <c r="U861" i="2"/>
  <c r="T861" i="2"/>
  <c r="S861" i="2"/>
  <c r="R861" i="2"/>
  <c r="Q861" i="2"/>
  <c r="P861" i="2"/>
  <c r="O861" i="2"/>
  <c r="N861" i="2"/>
  <c r="M861" i="2"/>
  <c r="AF1164" i="2"/>
  <c r="AG1171" i="2"/>
  <c r="AA1160" i="2"/>
  <c r="AB1160" i="2"/>
  <c r="AC1160" i="2"/>
  <c r="AD1160" i="2"/>
  <c r="AE1160" i="2"/>
  <c r="AF1158" i="2"/>
  <c r="AF1159" i="2"/>
  <c r="AF1161" i="2"/>
  <c r="AF1162" i="2"/>
  <c r="AF1163" i="2"/>
  <c r="AF1157" i="2"/>
  <c r="AF1156" i="2"/>
  <c r="AF1171" i="2"/>
  <c r="AF1169" i="2"/>
  <c r="AF1170" i="2"/>
  <c r="AF1172" i="2"/>
  <c r="AF1168" i="2"/>
  <c r="AG1168" i="2"/>
  <c r="AA1173" i="2"/>
  <c r="AB1173" i="2"/>
  <c r="AC1173" i="2"/>
  <c r="AD1173" i="2"/>
  <c r="AE1173" i="2"/>
  <c r="AD1179" i="2"/>
  <c r="AC1179" i="2"/>
  <c r="AB1179" i="2"/>
  <c r="AA1179" i="2"/>
  <c r="AD1178" i="2"/>
  <c r="AC1178" i="2"/>
  <c r="AB1178" i="2"/>
  <c r="AA1178" i="2"/>
  <c r="AD1176" i="2"/>
  <c r="AC1176" i="2"/>
  <c r="AB1176" i="2"/>
  <c r="AA1176" i="2"/>
  <c r="AA1177" i="2" s="1"/>
  <c r="AD1175" i="2"/>
  <c r="AC1175" i="2"/>
  <c r="AB1175" i="2"/>
  <c r="AB1177" i="2" s="1"/>
  <c r="AA1175" i="2"/>
  <c r="AF859" i="2"/>
  <c r="AF858" i="2"/>
  <c r="AG859" i="2"/>
  <c r="AH859" i="2"/>
  <c r="AI859" i="2"/>
  <c r="AI854" i="2" s="1"/>
  <c r="AH362" i="2"/>
  <c r="AG363" i="2"/>
  <c r="AG362" i="2"/>
  <c r="AJ358" i="2"/>
  <c r="AK358" i="2" s="1"/>
  <c r="AL358" i="2" s="1"/>
  <c r="AM358" i="2" s="1"/>
  <c r="AN358" i="2" s="1"/>
  <c r="AI358" i="2"/>
  <c r="AH358" i="2"/>
  <c r="AG358" i="2"/>
  <c r="AF358" i="2"/>
  <c r="AJ356" i="2"/>
  <c r="AK356" i="2" s="1"/>
  <c r="AL356" i="2" s="1"/>
  <c r="AM356" i="2" s="1"/>
  <c r="AN356" i="2" s="1"/>
  <c r="AI356" i="2"/>
  <c r="AH356" i="2"/>
  <c r="AG356" i="2"/>
  <c r="AF356" i="2"/>
  <c r="AE358" i="2"/>
  <c r="AE356" i="2"/>
  <c r="AJ350" i="2"/>
  <c r="AI350" i="2"/>
  <c r="AH350" i="2"/>
  <c r="AG350" i="2"/>
  <c r="AF350" i="2"/>
  <c r="AJ349" i="2"/>
  <c r="AI349" i="2"/>
  <c r="AH349" i="2"/>
  <c r="AG349" i="2"/>
  <c r="AF349" i="2"/>
  <c r="AJ348" i="2"/>
  <c r="AI348" i="2"/>
  <c r="AH348" i="2"/>
  <c r="AG348" i="2"/>
  <c r="AF348" i="2"/>
  <c r="AJ347" i="2"/>
  <c r="AI347" i="2"/>
  <c r="AH347" i="2"/>
  <c r="AG347" i="2"/>
  <c r="AF347" i="2"/>
  <c r="AF346" i="2"/>
  <c r="AG346" i="2"/>
  <c r="AH346" i="2"/>
  <c r="AI346" i="2"/>
  <c r="AJ346" i="2"/>
  <c r="AF343" i="2"/>
  <c r="AG343" i="2"/>
  <c r="AH343" i="2"/>
  <c r="AI343" i="2"/>
  <c r="AJ343" i="2"/>
  <c r="AF352" i="2"/>
  <c r="AG352" i="2"/>
  <c r="AH352" i="2"/>
  <c r="AI352" i="2"/>
  <c r="AJ352" i="2"/>
  <c r="AF344" i="2"/>
  <c r="AG344" i="2"/>
  <c r="AG345" i="2" s="1"/>
  <c r="AH344" i="2"/>
  <c r="AI344" i="2"/>
  <c r="AJ344" i="2"/>
  <c r="AK359" i="2"/>
  <c r="AL359" i="2" s="1"/>
  <c r="AM359" i="2" s="1"/>
  <c r="AN359" i="2" s="1"/>
  <c r="AN343" i="2" s="1"/>
  <c r="AK357" i="2"/>
  <c r="AL357" i="2" s="1"/>
  <c r="AM357" i="2" s="1"/>
  <c r="AM344" i="2" s="1"/>
  <c r="AM345" i="2" s="1"/>
  <c r="M357" i="2"/>
  <c r="M356" i="2"/>
  <c r="AJ340" i="2"/>
  <c r="AK340" i="2" s="1"/>
  <c r="AL340" i="2" s="1"/>
  <c r="AM340" i="2" s="1"/>
  <c r="AN340" i="2" s="1"/>
  <c r="AI340" i="2"/>
  <c r="AH340" i="2"/>
  <c r="AG340" i="2"/>
  <c r="AF340" i="2"/>
  <c r="AE340" i="2"/>
  <c r="AK341" i="2"/>
  <c r="Z8" i="2"/>
  <c r="AD8" i="2"/>
  <c r="AD5" i="2" s="1"/>
  <c r="AD10" i="2" s="1"/>
  <c r="Z6" i="1" s="1"/>
  <c r="AC8" i="2"/>
  <c r="AC5" i="2" s="1"/>
  <c r="AC10" i="2" s="1"/>
  <c r="Y6" i="1" s="1"/>
  <c r="AB8" i="2"/>
  <c r="AB5" i="2" s="1"/>
  <c r="AB10" i="2" s="1"/>
  <c r="X6" i="1" s="1"/>
  <c r="AA8" i="2"/>
  <c r="AA5" i="2"/>
  <c r="AA10" i="2" s="1"/>
  <c r="W6" i="1" s="1"/>
  <c r="AB864" i="2"/>
  <c r="AC864" i="2"/>
  <c r="AD864" i="2"/>
  <c r="AA864" i="2"/>
  <c r="AF438" i="2"/>
  <c r="AG438" i="2" s="1"/>
  <c r="AA347" i="2"/>
  <c r="AB347" i="2"/>
  <c r="AC347" i="2"/>
  <c r="AD347" i="2"/>
  <c r="AA349" i="2"/>
  <c r="AB349" i="2"/>
  <c r="AC349" i="2"/>
  <c r="AD349" i="2"/>
  <c r="AA355" i="2"/>
  <c r="AA353" i="2" s="1"/>
  <c r="AB355" i="2"/>
  <c r="AB353" i="2" s="1"/>
  <c r="AC355" i="2"/>
  <c r="AC353" i="2" s="1"/>
  <c r="AD355" i="2"/>
  <c r="AD353" i="2" s="1"/>
  <c r="AH111" i="2"/>
  <c r="AH80" i="2"/>
  <c r="AA211" i="2"/>
  <c r="AA354" i="2" s="1"/>
  <c r="AB211" i="2"/>
  <c r="AB354" i="2" s="1"/>
  <c r="AC211" i="2"/>
  <c r="AC354" i="2" s="1"/>
  <c r="AD211" i="2"/>
  <c r="AD354" i="2" s="1"/>
  <c r="AA212" i="2"/>
  <c r="AB212" i="2"/>
  <c r="AC212" i="2"/>
  <c r="AD212" i="2"/>
  <c r="AA213" i="2"/>
  <c r="AB213" i="2"/>
  <c r="AC213" i="2"/>
  <c r="AD213" i="2"/>
  <c r="AA214" i="2"/>
  <c r="AB214" i="2"/>
  <c r="AC214" i="2"/>
  <c r="AD214" i="2"/>
  <c r="AA215" i="2"/>
  <c r="AB215" i="2"/>
  <c r="AC215" i="2"/>
  <c r="AD215" i="2"/>
  <c r="AA216" i="2"/>
  <c r="AA343" i="2" s="1"/>
  <c r="AB216" i="2"/>
  <c r="AB343" i="2" s="1"/>
  <c r="AC216" i="2"/>
  <c r="AC343" i="2" s="1"/>
  <c r="AD216" i="2"/>
  <c r="AD343" i="2" s="1"/>
  <c r="AA217" i="2"/>
  <c r="AB217" i="2"/>
  <c r="AC217" i="2"/>
  <c r="AD217" i="2"/>
  <c r="AA218" i="2"/>
  <c r="AA344" i="2" s="1"/>
  <c r="AB218" i="2"/>
  <c r="AB344" i="2" s="1"/>
  <c r="AC218" i="2"/>
  <c r="AC344" i="2" s="1"/>
  <c r="AD218" i="2"/>
  <c r="AD344" i="2" s="1"/>
  <c r="AA219" i="2"/>
  <c r="AA345" i="2" s="1"/>
  <c r="AB219" i="2"/>
  <c r="AB345" i="2" s="1"/>
  <c r="AC219" i="2"/>
  <c r="AC345" i="2" s="1"/>
  <c r="AD219" i="2"/>
  <c r="AD345" i="2" s="1"/>
  <c r="AA220" i="2"/>
  <c r="AA346" i="2" s="1"/>
  <c r="AB220" i="2"/>
  <c r="AB346" i="2" s="1"/>
  <c r="AC220" i="2"/>
  <c r="AC346" i="2" s="1"/>
  <c r="AD220" i="2"/>
  <c r="AD346" i="2" s="1"/>
  <c r="AA221" i="2"/>
  <c r="AB221" i="2"/>
  <c r="AC221" i="2"/>
  <c r="AD221" i="2"/>
  <c r="AA222" i="2"/>
  <c r="AB222" i="2"/>
  <c r="AC222" i="2"/>
  <c r="AD222" i="2"/>
  <c r="AA223" i="2"/>
  <c r="AB223" i="2"/>
  <c r="AC223" i="2"/>
  <c r="AD223" i="2"/>
  <c r="AA224" i="2"/>
  <c r="AB224" i="2"/>
  <c r="AC224" i="2"/>
  <c r="AD224" i="2"/>
  <c r="AA225" i="2"/>
  <c r="AB225" i="2"/>
  <c r="AC225" i="2"/>
  <c r="AD225" i="2"/>
  <c r="AA226" i="2"/>
  <c r="AB226" i="2"/>
  <c r="AC226" i="2"/>
  <c r="AD226" i="2"/>
  <c r="AA227" i="2"/>
  <c r="AB227" i="2"/>
  <c r="AC227" i="2"/>
  <c r="AD227" i="2"/>
  <c r="AA228" i="2"/>
  <c r="AB228" i="2"/>
  <c r="AC228" i="2"/>
  <c r="AD228" i="2"/>
  <c r="AA229" i="2"/>
  <c r="AB229" i="2"/>
  <c r="AC229" i="2"/>
  <c r="AD229" i="2"/>
  <c r="AA230" i="2"/>
  <c r="AA348" i="2" s="1"/>
  <c r="AB230" i="2"/>
  <c r="AB348" i="2" s="1"/>
  <c r="AC230" i="2"/>
  <c r="AC348" i="2" s="1"/>
  <c r="AD230" i="2"/>
  <c r="AD348" i="2" s="1"/>
  <c r="AA231" i="2"/>
  <c r="AB231" i="2"/>
  <c r="AC231" i="2"/>
  <c r="AD231" i="2"/>
  <c r="AA232" i="2"/>
  <c r="AB232" i="2"/>
  <c r="AC232" i="2"/>
  <c r="AD232" i="2"/>
  <c r="AA233" i="2"/>
  <c r="AB233" i="2"/>
  <c r="AC233" i="2"/>
  <c r="AD233" i="2"/>
  <c r="AA234" i="2"/>
  <c r="AB234" i="2"/>
  <c r="AC234" i="2"/>
  <c r="AD234" i="2"/>
  <c r="AA235" i="2"/>
  <c r="AB235" i="2"/>
  <c r="AC235" i="2"/>
  <c r="AD235" i="2"/>
  <c r="AA236" i="2"/>
  <c r="AB236" i="2"/>
  <c r="AC236" i="2"/>
  <c r="AD236" i="2"/>
  <c r="AA237" i="2"/>
  <c r="AB237" i="2"/>
  <c r="AC237" i="2"/>
  <c r="AD237" i="2"/>
  <c r="AA238" i="2"/>
  <c r="AB238" i="2"/>
  <c r="AC238" i="2"/>
  <c r="AD238" i="2"/>
  <c r="AA239" i="2"/>
  <c r="AA350" i="2" s="1"/>
  <c r="AB239" i="2"/>
  <c r="AB350" i="2" s="1"/>
  <c r="AC239" i="2"/>
  <c r="AC350" i="2" s="1"/>
  <c r="AD239" i="2"/>
  <c r="AD350" i="2" s="1"/>
  <c r="AA240" i="2"/>
  <c r="AB240" i="2"/>
  <c r="AC240" i="2"/>
  <c r="AD240" i="2"/>
  <c r="AA241" i="2"/>
  <c r="AB241" i="2"/>
  <c r="AC241" i="2"/>
  <c r="AD241" i="2"/>
  <c r="AA242" i="2"/>
  <c r="AA351" i="2" s="1"/>
  <c r="AB242" i="2"/>
  <c r="AB351" i="2" s="1"/>
  <c r="AC242" i="2"/>
  <c r="AC351" i="2" s="1"/>
  <c r="AD242" i="2"/>
  <c r="AD351" i="2" s="1"/>
  <c r="AA243" i="2"/>
  <c r="AB243" i="2"/>
  <c r="AC243" i="2"/>
  <c r="AD243" i="2"/>
  <c r="AA244" i="2"/>
  <c r="AB244" i="2"/>
  <c r="AC244" i="2"/>
  <c r="AD244" i="2"/>
  <c r="AA245" i="2"/>
  <c r="AB245" i="2"/>
  <c r="AC245" i="2"/>
  <c r="AD245" i="2"/>
  <c r="AA246" i="2"/>
  <c r="AA352" i="2" s="1"/>
  <c r="AB246" i="2"/>
  <c r="AB352" i="2" s="1"/>
  <c r="AC246" i="2"/>
  <c r="AC352" i="2" s="1"/>
  <c r="AD246" i="2"/>
  <c r="AD352" i="2" s="1"/>
  <c r="AA247" i="2"/>
  <c r="AB247" i="2"/>
  <c r="AC247" i="2"/>
  <c r="AD247" i="2"/>
  <c r="AA248" i="2"/>
  <c r="AB248" i="2"/>
  <c r="AC248" i="2"/>
  <c r="AD248" i="2"/>
  <c r="AA249" i="2"/>
  <c r="AB249" i="2"/>
  <c r="AC249" i="2"/>
  <c r="AD249" i="2"/>
  <c r="AA250" i="2"/>
  <c r="AB250" i="2"/>
  <c r="AC250" i="2"/>
  <c r="AD250" i="2"/>
  <c r="AA251" i="2"/>
  <c r="AB251" i="2"/>
  <c r="AC251" i="2"/>
  <c r="AD251" i="2"/>
  <c r="AA252" i="2"/>
  <c r="AB252" i="2"/>
  <c r="AC252" i="2"/>
  <c r="AD252" i="2"/>
  <c r="AA253" i="2"/>
  <c r="AB253" i="2"/>
  <c r="AC253" i="2"/>
  <c r="AD253" i="2"/>
  <c r="AA254" i="2"/>
  <c r="AB254" i="2"/>
  <c r="AC254" i="2"/>
  <c r="AD254" i="2"/>
  <c r="AA255" i="2"/>
  <c r="AB255" i="2"/>
  <c r="AC255" i="2"/>
  <c r="AD255" i="2"/>
  <c r="AA256" i="2"/>
  <c r="AB256" i="2"/>
  <c r="AC256" i="2"/>
  <c r="AD256" i="2"/>
  <c r="AA257" i="2"/>
  <c r="AB257" i="2"/>
  <c r="AC257" i="2"/>
  <c r="AD257" i="2"/>
  <c r="AA258" i="2"/>
  <c r="AB258" i="2"/>
  <c r="AC258" i="2"/>
  <c r="AD258" i="2"/>
  <c r="AA259" i="2"/>
  <c r="AB259" i="2"/>
  <c r="AC259" i="2"/>
  <c r="AD259" i="2"/>
  <c r="AA260" i="2"/>
  <c r="AB260" i="2"/>
  <c r="AC260" i="2"/>
  <c r="AD260" i="2"/>
  <c r="AA261" i="2"/>
  <c r="AB261" i="2"/>
  <c r="AC261" i="2"/>
  <c r="AD261" i="2"/>
  <c r="AA262" i="2"/>
  <c r="AB262" i="2"/>
  <c r="AC262" i="2"/>
  <c r="AD262" i="2"/>
  <c r="AA263" i="2"/>
  <c r="AB263" i="2"/>
  <c r="AC263" i="2"/>
  <c r="AD263" i="2"/>
  <c r="AA264" i="2"/>
  <c r="AB264" i="2"/>
  <c r="AC264" i="2"/>
  <c r="AD264" i="2"/>
  <c r="AA265" i="2"/>
  <c r="AB265" i="2"/>
  <c r="AC265" i="2"/>
  <c r="AD265" i="2"/>
  <c r="AA266" i="2"/>
  <c r="AB266" i="2"/>
  <c r="AC266" i="2"/>
  <c r="AD266" i="2"/>
  <c r="AA267" i="2"/>
  <c r="AB267" i="2"/>
  <c r="AC267" i="2"/>
  <c r="AD267" i="2"/>
  <c r="AA268" i="2"/>
  <c r="AB268" i="2"/>
  <c r="AC268" i="2"/>
  <c r="AD268" i="2"/>
  <c r="AA269" i="2"/>
  <c r="AB269" i="2"/>
  <c r="AC269" i="2"/>
  <c r="AD269" i="2"/>
  <c r="AA270" i="2"/>
  <c r="AB270" i="2"/>
  <c r="AC270" i="2"/>
  <c r="AD270" i="2"/>
  <c r="AA271" i="2"/>
  <c r="AB271" i="2"/>
  <c r="AC271" i="2"/>
  <c r="AD271" i="2"/>
  <c r="AA272" i="2"/>
  <c r="AB272" i="2"/>
  <c r="AC272" i="2"/>
  <c r="AD272" i="2"/>
  <c r="AA273" i="2"/>
  <c r="AB273" i="2"/>
  <c r="AC273" i="2"/>
  <c r="AD273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A55" i="2"/>
  <c r="AB55" i="2"/>
  <c r="AC55" i="2"/>
  <c r="AD55" i="2"/>
  <c r="AA56" i="2"/>
  <c r="AB56" i="2"/>
  <c r="AD56" i="2"/>
  <c r="AE56" i="2" s="1"/>
  <c r="AA57" i="2"/>
  <c r="AB57" i="2"/>
  <c r="AC57" i="2"/>
  <c r="AD57" i="2"/>
  <c r="AA54" i="2"/>
  <c r="AB54" i="2"/>
  <c r="AC54" i="2"/>
  <c r="AD54" i="2"/>
  <c r="AA38" i="2"/>
  <c r="AB38" i="2"/>
  <c r="AC38" i="2"/>
  <c r="AD38" i="2"/>
  <c r="AA46" i="2"/>
  <c r="AB46" i="2"/>
  <c r="AC46" i="2"/>
  <c r="AD46" i="2"/>
  <c r="AA47" i="2"/>
  <c r="AB47" i="2"/>
  <c r="AC47" i="2"/>
  <c r="AD47" i="2"/>
  <c r="AA48" i="2"/>
  <c r="AB48" i="2"/>
  <c r="AC48" i="2"/>
  <c r="AD48" i="2"/>
  <c r="AB9" i="2"/>
  <c r="AB13" i="2" s="1"/>
  <c r="AC9" i="2"/>
  <c r="AD9" i="2"/>
  <c r="AA9" i="2"/>
  <c r="AA7" i="2"/>
  <c r="AA12" i="2" s="1"/>
  <c r="W11" i="1" s="1"/>
  <c r="AB7" i="2"/>
  <c r="AB11" i="2" s="1"/>
  <c r="X10" i="1" s="1"/>
  <c r="AC7" i="2"/>
  <c r="AC11" i="2" s="1"/>
  <c r="Y10" i="1" s="1"/>
  <c r="AD7" i="2"/>
  <c r="AD11" i="2" s="1"/>
  <c r="Z10" i="1" s="1"/>
  <c r="AA34" i="2"/>
  <c r="Z42" i="1" s="1"/>
  <c r="AB34" i="2"/>
  <c r="AA42" i="1"/>
  <c r="AC34" i="2"/>
  <c r="AB42" i="1"/>
  <c r="AD34" i="2"/>
  <c r="AC42" i="1" s="1"/>
  <c r="AA901" i="2"/>
  <c r="AB901" i="2"/>
  <c r="S1923" i="2"/>
  <c r="T1923" i="2"/>
  <c r="U1923" i="2"/>
  <c r="V1923" i="2"/>
  <c r="W1923" i="2"/>
  <c r="X1923" i="2"/>
  <c r="Y1923" i="2"/>
  <c r="R1923" i="2"/>
  <c r="S1781" i="2"/>
  <c r="T1781" i="2"/>
  <c r="U1781" i="2"/>
  <c r="V1781" i="2"/>
  <c r="W1781" i="2"/>
  <c r="X1781" i="2"/>
  <c r="Y1781" i="2"/>
  <c r="R1781" i="2"/>
  <c r="S1912" i="2"/>
  <c r="T1912" i="2"/>
  <c r="U1912" i="2"/>
  <c r="V1912" i="2"/>
  <c r="W1912" i="2"/>
  <c r="X1912" i="2"/>
  <c r="Y1912" i="2"/>
  <c r="R1912" i="2"/>
  <c r="I1935" i="2"/>
  <c r="I1936" i="2"/>
  <c r="I1937" i="2"/>
  <c r="I1938" i="2"/>
  <c r="I1939" i="2"/>
  <c r="I1940" i="2"/>
  <c r="I1941" i="2"/>
  <c r="I1934" i="2"/>
  <c r="S1870" i="2"/>
  <c r="T1870" i="2"/>
  <c r="U1870" i="2"/>
  <c r="V1870" i="2"/>
  <c r="W1870" i="2"/>
  <c r="X1870" i="2"/>
  <c r="Y1870" i="2"/>
  <c r="R1870" i="2"/>
  <c r="W1155" i="2"/>
  <c r="U1155" i="2"/>
  <c r="M1089" i="2"/>
  <c r="W1076" i="2"/>
  <c r="N1089" i="2"/>
  <c r="W1077" i="2" s="1"/>
  <c r="W1082" i="2" s="1"/>
  <c r="O1089" i="2"/>
  <c r="W1078" i="2"/>
  <c r="P1089" i="2"/>
  <c r="W1079" i="2" s="1"/>
  <c r="Q1089" i="2"/>
  <c r="W1080" i="2" s="1"/>
  <c r="R1089" i="2"/>
  <c r="M1083" i="2"/>
  <c r="V1076" i="2" s="1"/>
  <c r="N1083" i="2"/>
  <c r="V1077" i="2" s="1"/>
  <c r="O1083" i="2"/>
  <c r="V1078" i="2" s="1"/>
  <c r="P1083" i="2"/>
  <c r="V1079" i="2" s="1"/>
  <c r="Q1083" i="2"/>
  <c r="V1080" i="2" s="1"/>
  <c r="R1083" i="2"/>
  <c r="R1080" i="2"/>
  <c r="Q1080" i="2"/>
  <c r="U1080" i="2" s="1"/>
  <c r="P1080" i="2"/>
  <c r="U1079" i="2" s="1"/>
  <c r="O1080" i="2"/>
  <c r="U1078" i="2" s="1"/>
  <c r="N1080" i="2"/>
  <c r="U1077" i="2" s="1"/>
  <c r="M1080" i="2"/>
  <c r="U1076" i="2" s="1"/>
  <c r="L1089" i="2"/>
  <c r="W1074" i="2" s="1"/>
  <c r="L1083" i="2"/>
  <c r="V1074" i="2" s="1"/>
  <c r="L1080" i="2"/>
  <c r="U1074" i="2" s="1"/>
  <c r="U1075" i="2" s="1"/>
  <c r="Y945" i="2"/>
  <c r="Z945" i="2"/>
  <c r="Z1185" i="2"/>
  <c r="AF1088" i="2"/>
  <c r="AC1076" i="2" s="1"/>
  <c r="AG1088" i="2"/>
  <c r="AC1077" i="2" s="1"/>
  <c r="AQ166" i="1" s="1"/>
  <c r="AH1088" i="2"/>
  <c r="AC1078" i="2"/>
  <c r="AI1088" i="2"/>
  <c r="AC1079" i="2" s="1"/>
  <c r="AJ1088" i="2"/>
  <c r="AC1080" i="2" s="1"/>
  <c r="AK1088" i="2"/>
  <c r="AE1088" i="2"/>
  <c r="AF1082" i="2"/>
  <c r="AB1076" i="2" s="1"/>
  <c r="AG1082" i="2"/>
  <c r="AB1077" i="2" s="1"/>
  <c r="AH1082" i="2"/>
  <c r="AB1078" i="2" s="1"/>
  <c r="AI1082" i="2"/>
  <c r="AB1079" i="2" s="1"/>
  <c r="AJ1082" i="2"/>
  <c r="AB1080" i="2" s="1"/>
  <c r="AB1086" i="2"/>
  <c r="AK1082" i="2"/>
  <c r="AE1082" i="2"/>
  <c r="AB1074" i="2" s="1"/>
  <c r="AE1079" i="2"/>
  <c r="AA1074" i="2" s="1"/>
  <c r="AK1079" i="2"/>
  <c r="AG1079" i="2"/>
  <c r="AA1077" i="2" s="1"/>
  <c r="AH1079" i="2"/>
  <c r="AA1078" i="2" s="1"/>
  <c r="AI1079" i="2"/>
  <c r="AA1079" i="2"/>
  <c r="AJ1079" i="2"/>
  <c r="AA1080" i="2"/>
  <c r="AF1079" i="2"/>
  <c r="AA1076" i="2" s="1"/>
  <c r="AC1074" i="2"/>
  <c r="W1091" i="2"/>
  <c r="V1091" i="2"/>
  <c r="U1091" i="2"/>
  <c r="T1090" i="2"/>
  <c r="S1090" i="2"/>
  <c r="T1089" i="2"/>
  <c r="S1089" i="2"/>
  <c r="T1086" i="2"/>
  <c r="S1086" i="2"/>
  <c r="T1084" i="2"/>
  <c r="S1084" i="2"/>
  <c r="T1083" i="2"/>
  <c r="S1083" i="2"/>
  <c r="T1082" i="2"/>
  <c r="S1082" i="2"/>
  <c r="T1081" i="2"/>
  <c r="S1081" i="2"/>
  <c r="T1075" i="2"/>
  <c r="S1075" i="2"/>
  <c r="Z1121" i="2"/>
  <c r="AF1120" i="2"/>
  <c r="Y1129" i="2"/>
  <c r="Y1126" i="2"/>
  <c r="Y1124" i="2"/>
  <c r="Y1123" i="2"/>
  <c r="Y1122" i="2"/>
  <c r="Y1121" i="2"/>
  <c r="Y1107" i="2" s="1"/>
  <c r="Y1115" i="2"/>
  <c r="AE1190" i="2"/>
  <c r="AE1189" i="2"/>
  <c r="H1192" i="2"/>
  <c r="I1192" i="2"/>
  <c r="J1192" i="2"/>
  <c r="K1192" i="2"/>
  <c r="L1192" i="2"/>
  <c r="M1192" i="2"/>
  <c r="N1192" i="2"/>
  <c r="O1192" i="2"/>
  <c r="O1197" i="2" s="1"/>
  <c r="P1192" i="2"/>
  <c r="Q1192" i="2"/>
  <c r="R1192" i="2"/>
  <c r="S1192" i="2"/>
  <c r="T1192" i="2"/>
  <c r="U1192" i="2"/>
  <c r="V1192" i="2"/>
  <c r="H1193" i="2"/>
  <c r="I1193" i="2"/>
  <c r="J1193" i="2"/>
  <c r="K1193" i="2"/>
  <c r="L1193" i="2"/>
  <c r="M1193" i="2"/>
  <c r="N1193" i="2"/>
  <c r="O1193" i="2"/>
  <c r="P1193" i="2"/>
  <c r="Q1193" i="2"/>
  <c r="R1193" i="2"/>
  <c r="S1193" i="2"/>
  <c r="T1193" i="2"/>
  <c r="U1193" i="2"/>
  <c r="V1193" i="2"/>
  <c r="H1194" i="2"/>
  <c r="I1194" i="2"/>
  <c r="J1194" i="2"/>
  <c r="K1194" i="2"/>
  <c r="L1194" i="2"/>
  <c r="M1194" i="2"/>
  <c r="N1194" i="2"/>
  <c r="O1194" i="2"/>
  <c r="P1194" i="2"/>
  <c r="Q1194" i="2"/>
  <c r="R1194" i="2"/>
  <c r="S1194" i="2"/>
  <c r="T1194" i="2"/>
  <c r="U1194" i="2"/>
  <c r="U1197" i="2" s="1"/>
  <c r="V1194" i="2"/>
  <c r="H1195" i="2"/>
  <c r="I1195" i="2"/>
  <c r="J1195" i="2"/>
  <c r="K1195" i="2"/>
  <c r="L1195" i="2"/>
  <c r="M1195" i="2"/>
  <c r="N1195" i="2"/>
  <c r="O1195" i="2"/>
  <c r="P1195" i="2"/>
  <c r="Q1195" i="2"/>
  <c r="R1195" i="2"/>
  <c r="S1195" i="2"/>
  <c r="T1195" i="2"/>
  <c r="U1195" i="2"/>
  <c r="V1195" i="2"/>
  <c r="H1199" i="2"/>
  <c r="I1199" i="2"/>
  <c r="J1199" i="2"/>
  <c r="K1199" i="2"/>
  <c r="L1199" i="2"/>
  <c r="M1199" i="2"/>
  <c r="N1199" i="2"/>
  <c r="O1199" i="2"/>
  <c r="P1199" i="2"/>
  <c r="Q1199" i="2"/>
  <c r="R1199" i="2"/>
  <c r="S1199" i="2"/>
  <c r="T1199" i="2"/>
  <c r="U1199" i="2"/>
  <c r="V1199" i="2"/>
  <c r="W1192" i="2"/>
  <c r="X1192" i="2"/>
  <c r="Y1192" i="2"/>
  <c r="W1193" i="2"/>
  <c r="X1193" i="2"/>
  <c r="X1197" i="2" s="1"/>
  <c r="Y1193" i="2"/>
  <c r="W1194" i="2"/>
  <c r="X1194" i="2"/>
  <c r="Y1194" i="2"/>
  <c r="W1195" i="2"/>
  <c r="X1195" i="2"/>
  <c r="Y1195" i="2"/>
  <c r="Z1193" i="2"/>
  <c r="Z1194" i="2"/>
  <c r="Z1195" i="2"/>
  <c r="Z1196" i="2"/>
  <c r="Z1192" i="2"/>
  <c r="Z1197" i="2" s="1"/>
  <c r="Z1198" i="2"/>
  <c r="Z1199" i="2"/>
  <c r="Z1201" i="2"/>
  <c r="AH1131" i="2"/>
  <c r="AG1131" i="2"/>
  <c r="Y1133" i="2"/>
  <c r="Z1415" i="2"/>
  <c r="Z1416" i="2"/>
  <c r="Z1417" i="2"/>
  <c r="Z1418" i="2"/>
  <c r="Z1419" i="2"/>
  <c r="Z1420" i="2"/>
  <c r="Z1421" i="2"/>
  <c r="Z1422" i="2"/>
  <c r="Z1423" i="2"/>
  <c r="Z1424" i="2"/>
  <c r="Z1425" i="2"/>
  <c r="Z1426" i="2"/>
  <c r="Z1427" i="2"/>
  <c r="Z1428" i="2"/>
  <c r="Z1429" i="2"/>
  <c r="Z1430" i="2"/>
  <c r="Z1404" i="2"/>
  <c r="Z1405" i="2"/>
  <c r="Z1406" i="2"/>
  <c r="Z1339" i="2"/>
  <c r="Z1270" i="2"/>
  <c r="AG1164" i="2"/>
  <c r="AG1163" i="2"/>
  <c r="AG1158" i="2"/>
  <c r="AG1159" i="2"/>
  <c r="AG1156" i="2"/>
  <c r="AG1169" i="2"/>
  <c r="AG1170" i="2"/>
  <c r="AG1172" i="2"/>
  <c r="Z1173" i="2"/>
  <c r="AG1173" i="2" s="1"/>
  <c r="Y1173" i="2"/>
  <c r="Z81" i="1"/>
  <c r="Z82" i="1"/>
  <c r="Z83" i="1"/>
  <c r="Z84" i="1"/>
  <c r="Z7" i="2"/>
  <c r="Z54" i="2"/>
  <c r="Z55" i="2"/>
  <c r="Z56" i="2"/>
  <c r="Z57" i="2"/>
  <c r="Z60" i="2"/>
  <c r="AK895" i="2"/>
  <c r="AK896" i="2"/>
  <c r="AK894" i="2"/>
  <c r="AH896" i="2"/>
  <c r="AH894" i="2"/>
  <c r="Z905" i="2"/>
  <c r="Z906" i="2"/>
  <c r="Z907" i="2"/>
  <c r="Z904" i="2"/>
  <c r="Z901" i="2"/>
  <c r="Z884" i="2"/>
  <c r="Z885" i="2"/>
  <c r="T1133" i="2"/>
  <c r="R1133" i="2"/>
  <c r="S1133" i="2"/>
  <c r="U1133" i="2"/>
  <c r="V1133" i="2"/>
  <c r="W1133" i="2"/>
  <c r="Y426" i="2"/>
  <c r="X426" i="2"/>
  <c r="W426" i="2"/>
  <c r="Y424" i="2"/>
  <c r="X424" i="2"/>
  <c r="W424" i="2"/>
  <c r="Y422" i="2"/>
  <c r="X422" i="2"/>
  <c r="W422" i="2"/>
  <c r="Z419" i="2"/>
  <c r="Y419" i="2"/>
  <c r="X419" i="2"/>
  <c r="W419" i="2"/>
  <c r="M211" i="2"/>
  <c r="M354" i="2" s="1"/>
  <c r="M212" i="2"/>
  <c r="M213" i="2"/>
  <c r="M214" i="2"/>
  <c r="M215" i="2"/>
  <c r="M216" i="2"/>
  <c r="M343" i="2" s="1"/>
  <c r="M217" i="2"/>
  <c r="M218" i="2"/>
  <c r="M344" i="2" s="1"/>
  <c r="M219" i="2"/>
  <c r="M345" i="2" s="1"/>
  <c r="M220" i="2"/>
  <c r="M346" i="2" s="1"/>
  <c r="M221" i="2"/>
  <c r="M222" i="2"/>
  <c r="M223" i="2"/>
  <c r="M224" i="2"/>
  <c r="M225" i="2"/>
  <c r="M226" i="2"/>
  <c r="M227" i="2"/>
  <c r="M228" i="2"/>
  <c r="M229" i="2"/>
  <c r="M230" i="2"/>
  <c r="M348" i="2" s="1"/>
  <c r="M231" i="2"/>
  <c r="M232" i="2"/>
  <c r="M233" i="2"/>
  <c r="M234" i="2"/>
  <c r="M235" i="2"/>
  <c r="M236" i="2"/>
  <c r="M237" i="2"/>
  <c r="M238" i="2"/>
  <c r="M239" i="2"/>
  <c r="M350" i="2" s="1"/>
  <c r="M240" i="2"/>
  <c r="M241" i="2"/>
  <c r="M242" i="2"/>
  <c r="M351" i="2"/>
  <c r="M243" i="2"/>
  <c r="M244" i="2"/>
  <c r="M245" i="2"/>
  <c r="M246" i="2"/>
  <c r="M352" i="2" s="1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347" i="2"/>
  <c r="M349" i="2"/>
  <c r="M355" i="2"/>
  <c r="M353" i="2" s="1"/>
  <c r="Z355" i="2"/>
  <c r="Z353" i="2" s="1"/>
  <c r="Y355" i="2"/>
  <c r="Y353" i="2" s="1"/>
  <c r="X355" i="2"/>
  <c r="X353" i="2" s="1"/>
  <c r="W355" i="2"/>
  <c r="W353" i="2" s="1"/>
  <c r="V355" i="2"/>
  <c r="V353" i="2" s="1"/>
  <c r="U355" i="2"/>
  <c r="U353" i="2" s="1"/>
  <c r="T355" i="2"/>
  <c r="T353" i="2" s="1"/>
  <c r="S355" i="2"/>
  <c r="S353" i="2" s="1"/>
  <c r="R355" i="2"/>
  <c r="R353" i="2" s="1"/>
  <c r="Q355" i="2"/>
  <c r="Q353" i="2" s="1"/>
  <c r="P355" i="2"/>
  <c r="P353" i="2" s="1"/>
  <c r="O355" i="2"/>
  <c r="O353" i="2" s="1"/>
  <c r="Z349" i="2"/>
  <c r="Y349" i="2"/>
  <c r="X349" i="2"/>
  <c r="W349" i="2"/>
  <c r="V349" i="2"/>
  <c r="U349" i="2"/>
  <c r="T349" i="2"/>
  <c r="S349" i="2"/>
  <c r="R349" i="2"/>
  <c r="Q349" i="2"/>
  <c r="P349" i="2"/>
  <c r="O349" i="2"/>
  <c r="Z347" i="2"/>
  <c r="Y347" i="2"/>
  <c r="X347" i="2"/>
  <c r="W347" i="2"/>
  <c r="V347" i="2"/>
  <c r="U347" i="2"/>
  <c r="T347" i="2"/>
  <c r="S347" i="2"/>
  <c r="R347" i="2"/>
  <c r="Q347" i="2"/>
  <c r="P347" i="2"/>
  <c r="O347" i="2"/>
  <c r="N355" i="2"/>
  <c r="N353" i="2" s="1"/>
  <c r="N349" i="2"/>
  <c r="N347" i="2"/>
  <c r="Z273" i="2"/>
  <c r="Y273" i="2"/>
  <c r="X273" i="2"/>
  <c r="W273" i="2"/>
  <c r="V273" i="2"/>
  <c r="U273" i="2"/>
  <c r="T273" i="2"/>
  <c r="S273" i="2"/>
  <c r="R273" i="2"/>
  <c r="Q273" i="2"/>
  <c r="P273" i="2"/>
  <c r="O273" i="2"/>
  <c r="N273" i="2"/>
  <c r="Z272" i="2"/>
  <c r="Y272" i="2"/>
  <c r="X272" i="2"/>
  <c r="W272" i="2"/>
  <c r="V272" i="2"/>
  <c r="U272" i="2"/>
  <c r="T272" i="2"/>
  <c r="S272" i="2"/>
  <c r="R272" i="2"/>
  <c r="Q272" i="2"/>
  <c r="P272" i="2"/>
  <c r="O272" i="2"/>
  <c r="N272" i="2"/>
  <c r="Z271" i="2"/>
  <c r="Y271" i="2"/>
  <c r="X271" i="2"/>
  <c r="W271" i="2"/>
  <c r="V271" i="2"/>
  <c r="U271" i="2"/>
  <c r="T271" i="2"/>
  <c r="S271" i="2"/>
  <c r="R271" i="2"/>
  <c r="Q271" i="2"/>
  <c r="P271" i="2"/>
  <c r="O271" i="2"/>
  <c r="N271" i="2"/>
  <c r="Z270" i="2"/>
  <c r="Y270" i="2"/>
  <c r="X270" i="2"/>
  <c r="W270" i="2"/>
  <c r="V270" i="2"/>
  <c r="U270" i="2"/>
  <c r="T270" i="2"/>
  <c r="S270" i="2"/>
  <c r="R270" i="2"/>
  <c r="Q270" i="2"/>
  <c r="P270" i="2"/>
  <c r="O270" i="2"/>
  <c r="N270" i="2"/>
  <c r="Z269" i="2"/>
  <c r="Y269" i="2"/>
  <c r="X269" i="2"/>
  <c r="W269" i="2"/>
  <c r="V269" i="2"/>
  <c r="U269" i="2"/>
  <c r="T269" i="2"/>
  <c r="S269" i="2"/>
  <c r="R269" i="2"/>
  <c r="Q269" i="2"/>
  <c r="P269" i="2"/>
  <c r="O269" i="2"/>
  <c r="N269" i="2"/>
  <c r="Z268" i="2"/>
  <c r="Y268" i="2"/>
  <c r="X268" i="2"/>
  <c r="W268" i="2"/>
  <c r="V268" i="2"/>
  <c r="U268" i="2"/>
  <c r="T268" i="2"/>
  <c r="S268" i="2"/>
  <c r="R268" i="2"/>
  <c r="Q268" i="2"/>
  <c r="P268" i="2"/>
  <c r="O268" i="2"/>
  <c r="N268" i="2"/>
  <c r="N334" i="2" s="1"/>
  <c r="O334" i="2" s="1"/>
  <c r="P334" i="2" s="1"/>
  <c r="Q334" i="2" s="1"/>
  <c r="R334" i="2" s="1"/>
  <c r="S334" i="2" s="1"/>
  <c r="T334" i="2" s="1"/>
  <c r="U334" i="2" s="1"/>
  <c r="V334" i="2" s="1"/>
  <c r="W334" i="2" s="1"/>
  <c r="X334" i="2" s="1"/>
  <c r="Y334" i="2" s="1"/>
  <c r="Z334" i="2" s="1"/>
  <c r="AA334" i="2" s="1"/>
  <c r="AB334" i="2" s="1"/>
  <c r="AC334" i="2" s="1"/>
  <c r="AD334" i="2" s="1"/>
  <c r="AE334" i="2" s="1"/>
  <c r="Z267" i="2"/>
  <c r="Y267" i="2"/>
  <c r="X267" i="2"/>
  <c r="W267" i="2"/>
  <c r="V267" i="2"/>
  <c r="U267" i="2"/>
  <c r="T267" i="2"/>
  <c r="S267" i="2"/>
  <c r="R267" i="2"/>
  <c r="Q267" i="2"/>
  <c r="P267" i="2"/>
  <c r="O267" i="2"/>
  <c r="O333" i="2" s="1"/>
  <c r="P333" i="2" s="1"/>
  <c r="Q333" i="2" s="1"/>
  <c r="R333" i="2" s="1"/>
  <c r="S333" i="2" s="1"/>
  <c r="T333" i="2" s="1"/>
  <c r="U333" i="2" s="1"/>
  <c r="V333" i="2" s="1"/>
  <c r="W333" i="2" s="1"/>
  <c r="X333" i="2" s="1"/>
  <c r="Y333" i="2" s="1"/>
  <c r="Z333" i="2" s="1"/>
  <c r="AA333" i="2" s="1"/>
  <c r="AB333" i="2" s="1"/>
  <c r="AC333" i="2" s="1"/>
  <c r="N267" i="2"/>
  <c r="Z266" i="2"/>
  <c r="Y266" i="2"/>
  <c r="X266" i="2"/>
  <c r="W266" i="2"/>
  <c r="V266" i="2"/>
  <c r="U266" i="2"/>
  <c r="T266" i="2"/>
  <c r="S266" i="2"/>
  <c r="R266" i="2"/>
  <c r="Q266" i="2"/>
  <c r="P266" i="2"/>
  <c r="O266" i="2"/>
  <c r="N266" i="2"/>
  <c r="Z265" i="2"/>
  <c r="Y265" i="2"/>
  <c r="X265" i="2"/>
  <c r="W265" i="2"/>
  <c r="V265" i="2"/>
  <c r="U265" i="2"/>
  <c r="T265" i="2"/>
  <c r="S265" i="2"/>
  <c r="R265" i="2"/>
  <c r="Q265" i="2"/>
  <c r="P265" i="2"/>
  <c r="O265" i="2"/>
  <c r="N265" i="2"/>
  <c r="Z264" i="2"/>
  <c r="Y264" i="2"/>
  <c r="X264" i="2"/>
  <c r="W264" i="2"/>
  <c r="V264" i="2"/>
  <c r="U264" i="2"/>
  <c r="T264" i="2"/>
  <c r="S264" i="2"/>
  <c r="R264" i="2"/>
  <c r="Q264" i="2"/>
  <c r="P264" i="2"/>
  <c r="O264" i="2"/>
  <c r="N264" i="2"/>
  <c r="Z263" i="2"/>
  <c r="Y263" i="2"/>
  <c r="X263" i="2"/>
  <c r="W263" i="2"/>
  <c r="V263" i="2"/>
  <c r="U263" i="2"/>
  <c r="T263" i="2"/>
  <c r="S263" i="2"/>
  <c r="R263" i="2"/>
  <c r="Q263" i="2"/>
  <c r="P263" i="2"/>
  <c r="O263" i="2"/>
  <c r="N263" i="2"/>
  <c r="Z262" i="2"/>
  <c r="Y262" i="2"/>
  <c r="X262" i="2"/>
  <c r="W262" i="2"/>
  <c r="V262" i="2"/>
  <c r="U262" i="2"/>
  <c r="T262" i="2"/>
  <c r="S262" i="2"/>
  <c r="R262" i="2"/>
  <c r="Q262" i="2"/>
  <c r="P262" i="2"/>
  <c r="O262" i="2"/>
  <c r="N262" i="2"/>
  <c r="Z261" i="2"/>
  <c r="Y261" i="2"/>
  <c r="X261" i="2"/>
  <c r="W261" i="2"/>
  <c r="V261" i="2"/>
  <c r="U261" i="2"/>
  <c r="T261" i="2"/>
  <c r="S261" i="2"/>
  <c r="R261" i="2"/>
  <c r="Q261" i="2"/>
  <c r="P261" i="2"/>
  <c r="O261" i="2"/>
  <c r="N261" i="2"/>
  <c r="Z260" i="2"/>
  <c r="Y260" i="2"/>
  <c r="X260" i="2"/>
  <c r="W260" i="2"/>
  <c r="V260" i="2"/>
  <c r="U260" i="2"/>
  <c r="T260" i="2"/>
  <c r="S260" i="2"/>
  <c r="R260" i="2"/>
  <c r="Q260" i="2"/>
  <c r="P260" i="2"/>
  <c r="O260" i="2"/>
  <c r="N260" i="2"/>
  <c r="Z259" i="2"/>
  <c r="Y259" i="2"/>
  <c r="X259" i="2"/>
  <c r="W259" i="2"/>
  <c r="V259" i="2"/>
  <c r="U259" i="2"/>
  <c r="T259" i="2"/>
  <c r="S259" i="2"/>
  <c r="R259" i="2"/>
  <c r="Q259" i="2"/>
  <c r="P259" i="2"/>
  <c r="O259" i="2"/>
  <c r="N259" i="2"/>
  <c r="Z258" i="2"/>
  <c r="Y258" i="2"/>
  <c r="X258" i="2"/>
  <c r="W258" i="2"/>
  <c r="V258" i="2"/>
  <c r="U258" i="2"/>
  <c r="T258" i="2"/>
  <c r="S258" i="2"/>
  <c r="R258" i="2"/>
  <c r="Q258" i="2"/>
  <c r="P258" i="2"/>
  <c r="O258" i="2"/>
  <c r="N258" i="2"/>
  <c r="Z257" i="2"/>
  <c r="Y257" i="2"/>
  <c r="X257" i="2"/>
  <c r="W257" i="2"/>
  <c r="V257" i="2"/>
  <c r="U257" i="2"/>
  <c r="T257" i="2"/>
  <c r="S257" i="2"/>
  <c r="R257" i="2"/>
  <c r="Q257" i="2"/>
  <c r="P257" i="2"/>
  <c r="O257" i="2"/>
  <c r="N257" i="2"/>
  <c r="Z256" i="2"/>
  <c r="Y256" i="2"/>
  <c r="X256" i="2"/>
  <c r="W256" i="2"/>
  <c r="V256" i="2"/>
  <c r="U256" i="2"/>
  <c r="T256" i="2"/>
  <c r="S256" i="2"/>
  <c r="R256" i="2"/>
  <c r="Q256" i="2"/>
  <c r="P256" i="2"/>
  <c r="O256" i="2"/>
  <c r="N256" i="2"/>
  <c r="N322" i="2" s="1"/>
  <c r="O322" i="2" s="1"/>
  <c r="P322" i="2" s="1"/>
  <c r="Q322" i="2" s="1"/>
  <c r="R322" i="2" s="1"/>
  <c r="S322" i="2" s="1"/>
  <c r="T322" i="2" s="1"/>
  <c r="U322" i="2" s="1"/>
  <c r="V322" i="2" s="1"/>
  <c r="W322" i="2" s="1"/>
  <c r="X322" i="2" s="1"/>
  <c r="Y322" i="2" s="1"/>
  <c r="Z322" i="2" s="1"/>
  <c r="AA322" i="2" s="1"/>
  <c r="AB322" i="2" s="1"/>
  <c r="AC322" i="2" s="1"/>
  <c r="AD322" i="2" s="1"/>
  <c r="AE322" i="2" s="1"/>
  <c r="Z255" i="2"/>
  <c r="Y255" i="2"/>
  <c r="X255" i="2"/>
  <c r="W255" i="2"/>
  <c r="V255" i="2"/>
  <c r="U255" i="2"/>
  <c r="T255" i="2"/>
  <c r="S255" i="2"/>
  <c r="R255" i="2"/>
  <c r="Q255" i="2"/>
  <c r="P255" i="2"/>
  <c r="O255" i="2"/>
  <c r="N255" i="2"/>
  <c r="Z254" i="2"/>
  <c r="Y254" i="2"/>
  <c r="X254" i="2"/>
  <c r="W254" i="2"/>
  <c r="V254" i="2"/>
  <c r="U254" i="2"/>
  <c r="T254" i="2"/>
  <c r="S254" i="2"/>
  <c r="R254" i="2"/>
  <c r="Q254" i="2"/>
  <c r="P254" i="2"/>
  <c r="O254" i="2"/>
  <c r="N254" i="2"/>
  <c r="Z253" i="2"/>
  <c r="Y253" i="2"/>
  <c r="X253" i="2"/>
  <c r="W253" i="2"/>
  <c r="V253" i="2"/>
  <c r="U253" i="2"/>
  <c r="T253" i="2"/>
  <c r="S253" i="2"/>
  <c r="R253" i="2"/>
  <c r="Q253" i="2"/>
  <c r="P253" i="2"/>
  <c r="O253" i="2"/>
  <c r="N253" i="2"/>
  <c r="Z252" i="2"/>
  <c r="Y252" i="2"/>
  <c r="X252" i="2"/>
  <c r="W252" i="2"/>
  <c r="V252" i="2"/>
  <c r="U252" i="2"/>
  <c r="T252" i="2"/>
  <c r="S252" i="2"/>
  <c r="R252" i="2"/>
  <c r="Q252" i="2"/>
  <c r="P252" i="2"/>
  <c r="O252" i="2"/>
  <c r="N252" i="2"/>
  <c r="Z251" i="2"/>
  <c r="Y251" i="2"/>
  <c r="X251" i="2"/>
  <c r="W251" i="2"/>
  <c r="V251" i="2"/>
  <c r="U251" i="2"/>
  <c r="T251" i="2"/>
  <c r="S251" i="2"/>
  <c r="R251" i="2"/>
  <c r="Q251" i="2"/>
  <c r="P251" i="2"/>
  <c r="O251" i="2"/>
  <c r="N251" i="2"/>
  <c r="Z250" i="2"/>
  <c r="Y250" i="2"/>
  <c r="X250" i="2"/>
  <c r="W250" i="2"/>
  <c r="V250" i="2"/>
  <c r="U250" i="2"/>
  <c r="T250" i="2"/>
  <c r="S250" i="2"/>
  <c r="R250" i="2"/>
  <c r="Q250" i="2"/>
  <c r="P250" i="2"/>
  <c r="O250" i="2"/>
  <c r="N250" i="2"/>
  <c r="Z249" i="2"/>
  <c r="Y249" i="2"/>
  <c r="X249" i="2"/>
  <c r="W249" i="2"/>
  <c r="V249" i="2"/>
  <c r="U249" i="2"/>
  <c r="T249" i="2"/>
  <c r="S249" i="2"/>
  <c r="R249" i="2"/>
  <c r="Q249" i="2"/>
  <c r="P249" i="2"/>
  <c r="O249" i="2"/>
  <c r="N249" i="2"/>
  <c r="Z248" i="2"/>
  <c r="Y248" i="2"/>
  <c r="X248" i="2"/>
  <c r="W248" i="2"/>
  <c r="V248" i="2"/>
  <c r="U248" i="2"/>
  <c r="T248" i="2"/>
  <c r="S248" i="2"/>
  <c r="R248" i="2"/>
  <c r="Q248" i="2"/>
  <c r="P248" i="2"/>
  <c r="O248" i="2"/>
  <c r="N248" i="2"/>
  <c r="Z247" i="2"/>
  <c r="Y247" i="2"/>
  <c r="X247" i="2"/>
  <c r="W247" i="2"/>
  <c r="V247" i="2"/>
  <c r="U247" i="2"/>
  <c r="T247" i="2"/>
  <c r="S247" i="2"/>
  <c r="R247" i="2"/>
  <c r="Q247" i="2"/>
  <c r="P247" i="2"/>
  <c r="O247" i="2"/>
  <c r="N247" i="2"/>
  <c r="Z246" i="2"/>
  <c r="Z352" i="2" s="1"/>
  <c r="Y246" i="2"/>
  <c r="Y352" i="2" s="1"/>
  <c r="X246" i="2"/>
  <c r="X352" i="2" s="1"/>
  <c r="W246" i="2"/>
  <c r="W352" i="2" s="1"/>
  <c r="V246" i="2"/>
  <c r="V352" i="2" s="1"/>
  <c r="U246" i="2"/>
  <c r="U352" i="2" s="1"/>
  <c r="T246" i="2"/>
  <c r="T352" i="2" s="1"/>
  <c r="S246" i="2"/>
  <c r="S352" i="2" s="1"/>
  <c r="R246" i="2"/>
  <c r="R352" i="2" s="1"/>
  <c r="Q246" i="2"/>
  <c r="Q352" i="2" s="1"/>
  <c r="P246" i="2"/>
  <c r="P352" i="2" s="1"/>
  <c r="O246" i="2"/>
  <c r="O352" i="2" s="1"/>
  <c r="N246" i="2"/>
  <c r="N352" i="2" s="1"/>
  <c r="Z245" i="2"/>
  <c r="Y245" i="2"/>
  <c r="X245" i="2"/>
  <c r="W245" i="2"/>
  <c r="V245" i="2"/>
  <c r="U245" i="2"/>
  <c r="T245" i="2"/>
  <c r="S245" i="2"/>
  <c r="R245" i="2"/>
  <c r="Q245" i="2"/>
  <c r="P245" i="2"/>
  <c r="O245" i="2"/>
  <c r="N245" i="2"/>
  <c r="Z244" i="2"/>
  <c r="Y244" i="2"/>
  <c r="X244" i="2"/>
  <c r="W244" i="2"/>
  <c r="V244" i="2"/>
  <c r="U244" i="2"/>
  <c r="T244" i="2"/>
  <c r="S244" i="2"/>
  <c r="R244" i="2"/>
  <c r="Q244" i="2"/>
  <c r="P244" i="2"/>
  <c r="O244" i="2"/>
  <c r="N244" i="2"/>
  <c r="N310" i="2" s="1"/>
  <c r="O310" i="2" s="1"/>
  <c r="P310" i="2" s="1"/>
  <c r="Q310" i="2" s="1"/>
  <c r="R310" i="2" s="1"/>
  <c r="S310" i="2" s="1"/>
  <c r="T310" i="2" s="1"/>
  <c r="U310" i="2" s="1"/>
  <c r="V310" i="2" s="1"/>
  <c r="W310" i="2" s="1"/>
  <c r="X310" i="2" s="1"/>
  <c r="Y310" i="2" s="1"/>
  <c r="Z310" i="2" s="1"/>
  <c r="AA310" i="2" s="1"/>
  <c r="AB310" i="2" s="1"/>
  <c r="AC310" i="2" s="1"/>
  <c r="AD310" i="2" s="1"/>
  <c r="AE310" i="2" s="1"/>
  <c r="Z243" i="2"/>
  <c r="Y243" i="2"/>
  <c r="X243" i="2"/>
  <c r="W243" i="2"/>
  <c r="V243" i="2"/>
  <c r="U243" i="2"/>
  <c r="T243" i="2"/>
  <c r="S243" i="2"/>
  <c r="R243" i="2"/>
  <c r="Q243" i="2"/>
  <c r="P243" i="2"/>
  <c r="O243" i="2"/>
  <c r="N243" i="2"/>
  <c r="Z242" i="2"/>
  <c r="Z351" i="2" s="1"/>
  <c r="Y242" i="2"/>
  <c r="Y351" i="2" s="1"/>
  <c r="X242" i="2"/>
  <c r="X351" i="2"/>
  <c r="W242" i="2"/>
  <c r="W351" i="2" s="1"/>
  <c r="V242" i="2"/>
  <c r="V351" i="2"/>
  <c r="U242" i="2"/>
  <c r="U351" i="2" s="1"/>
  <c r="T242" i="2"/>
  <c r="T351" i="2" s="1"/>
  <c r="S242" i="2"/>
  <c r="S351" i="2" s="1"/>
  <c r="R242" i="2"/>
  <c r="R351" i="2"/>
  <c r="Q242" i="2"/>
  <c r="Q351" i="2" s="1"/>
  <c r="P242" i="2"/>
  <c r="P351" i="2"/>
  <c r="O242" i="2"/>
  <c r="O351" i="2" s="1"/>
  <c r="N242" i="2"/>
  <c r="N351" i="2" s="1"/>
  <c r="N368" i="2" s="1"/>
  <c r="Z241" i="2"/>
  <c r="Y241" i="2"/>
  <c r="X241" i="2"/>
  <c r="W241" i="2"/>
  <c r="V241" i="2"/>
  <c r="U241" i="2"/>
  <c r="T241" i="2"/>
  <c r="S241" i="2"/>
  <c r="R241" i="2"/>
  <c r="Q241" i="2"/>
  <c r="P241" i="2"/>
  <c r="O241" i="2"/>
  <c r="N241" i="2"/>
  <c r="Z240" i="2"/>
  <c r="Y240" i="2"/>
  <c r="X240" i="2"/>
  <c r="W240" i="2"/>
  <c r="V240" i="2"/>
  <c r="U240" i="2"/>
  <c r="T240" i="2"/>
  <c r="S240" i="2"/>
  <c r="R240" i="2"/>
  <c r="Q240" i="2"/>
  <c r="P240" i="2"/>
  <c r="O240" i="2"/>
  <c r="N240" i="2"/>
  <c r="Z239" i="2"/>
  <c r="Z350" i="2"/>
  <c r="Y239" i="2"/>
  <c r="Y350" i="2" s="1"/>
  <c r="X239" i="2"/>
  <c r="X350" i="2"/>
  <c r="W239" i="2"/>
  <c r="W350" i="2" s="1"/>
  <c r="V239" i="2"/>
  <c r="V350" i="2" s="1"/>
  <c r="U239" i="2"/>
  <c r="U350" i="2" s="1"/>
  <c r="T239" i="2"/>
  <c r="T350" i="2"/>
  <c r="S239" i="2"/>
  <c r="S350" i="2" s="1"/>
  <c r="R239" i="2"/>
  <c r="R350" i="2"/>
  <c r="Q239" i="2"/>
  <c r="Q350" i="2" s="1"/>
  <c r="P239" i="2"/>
  <c r="P350" i="2" s="1"/>
  <c r="O239" i="2"/>
  <c r="O350" i="2" s="1"/>
  <c r="N239" i="2"/>
  <c r="N350" i="2"/>
  <c r="Z238" i="2"/>
  <c r="Y238" i="2"/>
  <c r="X238" i="2"/>
  <c r="W238" i="2"/>
  <c r="V238" i="2"/>
  <c r="U238" i="2"/>
  <c r="T238" i="2"/>
  <c r="S238" i="2"/>
  <c r="R238" i="2"/>
  <c r="Q238" i="2"/>
  <c r="P238" i="2"/>
  <c r="O238" i="2"/>
  <c r="N238" i="2"/>
  <c r="Z237" i="2"/>
  <c r="Y237" i="2"/>
  <c r="X237" i="2"/>
  <c r="W237" i="2"/>
  <c r="V237" i="2"/>
  <c r="U237" i="2"/>
  <c r="T237" i="2"/>
  <c r="S237" i="2"/>
  <c r="R237" i="2"/>
  <c r="Q237" i="2"/>
  <c r="P237" i="2"/>
  <c r="O237" i="2"/>
  <c r="N237" i="2"/>
  <c r="Z236" i="2"/>
  <c r="Y236" i="2"/>
  <c r="X236" i="2"/>
  <c r="W236" i="2"/>
  <c r="V236" i="2"/>
  <c r="U236" i="2"/>
  <c r="T236" i="2"/>
  <c r="S236" i="2"/>
  <c r="R236" i="2"/>
  <c r="Q236" i="2"/>
  <c r="P236" i="2"/>
  <c r="O236" i="2"/>
  <c r="N236" i="2"/>
  <c r="Z235" i="2"/>
  <c r="Y235" i="2"/>
  <c r="X235" i="2"/>
  <c r="W235" i="2"/>
  <c r="V235" i="2"/>
  <c r="U235" i="2"/>
  <c r="T235" i="2"/>
  <c r="S235" i="2"/>
  <c r="R235" i="2"/>
  <c r="Q235" i="2"/>
  <c r="P235" i="2"/>
  <c r="O235" i="2"/>
  <c r="N235" i="2"/>
  <c r="Z234" i="2"/>
  <c r="Y234" i="2"/>
  <c r="X234" i="2"/>
  <c r="W234" i="2"/>
  <c r="V234" i="2"/>
  <c r="U234" i="2"/>
  <c r="T234" i="2"/>
  <c r="S234" i="2"/>
  <c r="R234" i="2"/>
  <c r="Q234" i="2"/>
  <c r="P234" i="2"/>
  <c r="O234" i="2"/>
  <c r="N234" i="2"/>
  <c r="N300" i="2" s="1"/>
  <c r="O300" i="2" s="1"/>
  <c r="P300" i="2" s="1"/>
  <c r="Q300" i="2" s="1"/>
  <c r="R300" i="2" s="1"/>
  <c r="S300" i="2" s="1"/>
  <c r="T300" i="2" s="1"/>
  <c r="U300" i="2" s="1"/>
  <c r="V300" i="2" s="1"/>
  <c r="W300" i="2" s="1"/>
  <c r="X300" i="2" s="1"/>
  <c r="Y300" i="2" s="1"/>
  <c r="Z300" i="2" s="1"/>
  <c r="AA300" i="2" s="1"/>
  <c r="AB300" i="2" s="1"/>
  <c r="AC300" i="2" s="1"/>
  <c r="Z233" i="2"/>
  <c r="Y233" i="2"/>
  <c r="X233" i="2"/>
  <c r="W233" i="2"/>
  <c r="V233" i="2"/>
  <c r="U233" i="2"/>
  <c r="T233" i="2"/>
  <c r="S233" i="2"/>
  <c r="R233" i="2"/>
  <c r="Q233" i="2"/>
  <c r="P233" i="2"/>
  <c r="O233" i="2"/>
  <c r="N233" i="2"/>
  <c r="Z232" i="2"/>
  <c r="Y232" i="2"/>
  <c r="X232" i="2"/>
  <c r="W232" i="2"/>
  <c r="V232" i="2"/>
  <c r="U232" i="2"/>
  <c r="T232" i="2"/>
  <c r="S232" i="2"/>
  <c r="R232" i="2"/>
  <c r="Q232" i="2"/>
  <c r="P232" i="2"/>
  <c r="O232" i="2"/>
  <c r="N232" i="2"/>
  <c r="Z231" i="2"/>
  <c r="Y231" i="2"/>
  <c r="X231" i="2"/>
  <c r="W231" i="2"/>
  <c r="V231" i="2"/>
  <c r="U231" i="2"/>
  <c r="T231" i="2"/>
  <c r="S231" i="2"/>
  <c r="R231" i="2"/>
  <c r="Q231" i="2"/>
  <c r="P231" i="2"/>
  <c r="O231" i="2"/>
  <c r="N231" i="2"/>
  <c r="Z230" i="2"/>
  <c r="Z348" i="2" s="1"/>
  <c r="Y230" i="2"/>
  <c r="Y348" i="2"/>
  <c r="X230" i="2"/>
  <c r="X348" i="2" s="1"/>
  <c r="W230" i="2"/>
  <c r="W348" i="2"/>
  <c r="V230" i="2"/>
  <c r="V348" i="2" s="1"/>
  <c r="U230" i="2"/>
  <c r="U348" i="2" s="1"/>
  <c r="T230" i="2"/>
  <c r="T348" i="2" s="1"/>
  <c r="S230" i="2"/>
  <c r="S348" i="2"/>
  <c r="R230" i="2"/>
  <c r="R348" i="2" s="1"/>
  <c r="Q230" i="2"/>
  <c r="Q348" i="2"/>
  <c r="P230" i="2"/>
  <c r="P348" i="2" s="1"/>
  <c r="O230" i="2"/>
  <c r="O348" i="2" s="1"/>
  <c r="N230" i="2"/>
  <c r="N348" i="2" s="1"/>
  <c r="Z229" i="2"/>
  <c r="Y229" i="2"/>
  <c r="X229" i="2"/>
  <c r="W229" i="2"/>
  <c r="V229" i="2"/>
  <c r="U229" i="2"/>
  <c r="T229" i="2"/>
  <c r="S229" i="2"/>
  <c r="R229" i="2"/>
  <c r="Q229" i="2"/>
  <c r="P229" i="2"/>
  <c r="O229" i="2"/>
  <c r="N229" i="2"/>
  <c r="Z228" i="2"/>
  <c r="Y228" i="2"/>
  <c r="X228" i="2"/>
  <c r="W228" i="2"/>
  <c r="V228" i="2"/>
  <c r="U228" i="2"/>
  <c r="T228" i="2"/>
  <c r="S228" i="2"/>
  <c r="R228" i="2"/>
  <c r="Q228" i="2"/>
  <c r="P228" i="2"/>
  <c r="O228" i="2"/>
  <c r="N228" i="2"/>
  <c r="Z227" i="2"/>
  <c r="Y227" i="2"/>
  <c r="X227" i="2"/>
  <c r="W227" i="2"/>
  <c r="V227" i="2"/>
  <c r="U227" i="2"/>
  <c r="T227" i="2"/>
  <c r="S227" i="2"/>
  <c r="R227" i="2"/>
  <c r="Q227" i="2"/>
  <c r="P227" i="2"/>
  <c r="O227" i="2"/>
  <c r="N227" i="2"/>
  <c r="Z226" i="2"/>
  <c r="Y226" i="2"/>
  <c r="X226" i="2"/>
  <c r="W226" i="2"/>
  <c r="V226" i="2"/>
  <c r="U226" i="2"/>
  <c r="T226" i="2"/>
  <c r="S226" i="2"/>
  <c r="R226" i="2"/>
  <c r="Q226" i="2"/>
  <c r="P226" i="2"/>
  <c r="O226" i="2"/>
  <c r="N226" i="2"/>
  <c r="Z225" i="2"/>
  <c r="Y225" i="2"/>
  <c r="X225" i="2"/>
  <c r="W225" i="2"/>
  <c r="V225" i="2"/>
  <c r="U225" i="2"/>
  <c r="T225" i="2"/>
  <c r="S225" i="2"/>
  <c r="R225" i="2"/>
  <c r="Q225" i="2"/>
  <c r="P225" i="2"/>
  <c r="O225" i="2"/>
  <c r="N225" i="2"/>
  <c r="Z224" i="2"/>
  <c r="Y224" i="2"/>
  <c r="X224" i="2"/>
  <c r="W224" i="2"/>
  <c r="V224" i="2"/>
  <c r="U224" i="2"/>
  <c r="T224" i="2"/>
  <c r="S224" i="2"/>
  <c r="R224" i="2"/>
  <c r="Q224" i="2"/>
  <c r="P224" i="2"/>
  <c r="O224" i="2"/>
  <c r="N224" i="2"/>
  <c r="Z223" i="2"/>
  <c r="Y223" i="2"/>
  <c r="X223" i="2"/>
  <c r="W223" i="2"/>
  <c r="V223" i="2"/>
  <c r="U223" i="2"/>
  <c r="T223" i="2"/>
  <c r="S223" i="2"/>
  <c r="R223" i="2"/>
  <c r="Q223" i="2"/>
  <c r="P223" i="2"/>
  <c r="O223" i="2"/>
  <c r="N223" i="2"/>
  <c r="N289" i="2" s="1"/>
  <c r="O289" i="2" s="1"/>
  <c r="P289" i="2" s="1"/>
  <c r="Q289" i="2" s="1"/>
  <c r="R289" i="2" s="1"/>
  <c r="S289" i="2" s="1"/>
  <c r="T289" i="2" s="1"/>
  <c r="U289" i="2" s="1"/>
  <c r="V289" i="2" s="1"/>
  <c r="W289" i="2" s="1"/>
  <c r="X289" i="2" s="1"/>
  <c r="Y289" i="2" s="1"/>
  <c r="Z289" i="2" s="1"/>
  <c r="AA289" i="2" s="1"/>
  <c r="AB289" i="2" s="1"/>
  <c r="AC289" i="2" s="1"/>
  <c r="AD289" i="2" s="1"/>
  <c r="AE289" i="2" s="1"/>
  <c r="Z222" i="2"/>
  <c r="Y222" i="2"/>
  <c r="X222" i="2"/>
  <c r="W222" i="2"/>
  <c r="V222" i="2"/>
  <c r="U222" i="2"/>
  <c r="T222" i="2"/>
  <c r="S222" i="2"/>
  <c r="R222" i="2"/>
  <c r="Q222" i="2"/>
  <c r="P222" i="2"/>
  <c r="O222" i="2"/>
  <c r="O288" i="2" s="1"/>
  <c r="P288" i="2" s="1"/>
  <c r="Q288" i="2" s="1"/>
  <c r="R288" i="2" s="1"/>
  <c r="S288" i="2" s="1"/>
  <c r="T288" i="2" s="1"/>
  <c r="U288" i="2" s="1"/>
  <c r="V288" i="2" s="1"/>
  <c r="W288" i="2" s="1"/>
  <c r="X288" i="2" s="1"/>
  <c r="Y288" i="2" s="1"/>
  <c r="Z288" i="2" s="1"/>
  <c r="AA288" i="2" s="1"/>
  <c r="AB288" i="2" s="1"/>
  <c r="AC288" i="2" s="1"/>
  <c r="N222" i="2"/>
  <c r="Z221" i="2"/>
  <c r="Y221" i="2"/>
  <c r="X221" i="2"/>
  <c r="W221" i="2"/>
  <c r="V221" i="2"/>
  <c r="U221" i="2"/>
  <c r="T221" i="2"/>
  <c r="S221" i="2"/>
  <c r="R221" i="2"/>
  <c r="Q221" i="2"/>
  <c r="P221" i="2"/>
  <c r="O221" i="2"/>
  <c r="N221" i="2"/>
  <c r="Z220" i="2"/>
  <c r="Z346" i="2" s="1"/>
  <c r="Y220" i="2"/>
  <c r="Y346" i="2" s="1"/>
  <c r="X220" i="2"/>
  <c r="X346" i="2" s="1"/>
  <c r="W220" i="2"/>
  <c r="W346" i="2" s="1"/>
  <c r="V220" i="2"/>
  <c r="V346" i="2" s="1"/>
  <c r="U220" i="2"/>
  <c r="U346" i="2" s="1"/>
  <c r="T220" i="2"/>
  <c r="T346" i="2" s="1"/>
  <c r="S220" i="2"/>
  <c r="S346" i="2" s="1"/>
  <c r="R220" i="2"/>
  <c r="R346" i="2" s="1"/>
  <c r="Q220" i="2"/>
  <c r="Q346" i="2" s="1"/>
  <c r="P220" i="2"/>
  <c r="P346" i="2" s="1"/>
  <c r="O220" i="2"/>
  <c r="O346" i="2" s="1"/>
  <c r="N220" i="2"/>
  <c r="N346" i="2" s="1"/>
  <c r="Z219" i="2"/>
  <c r="Z345" i="2" s="1"/>
  <c r="Y219" i="2"/>
  <c r="Y345" i="2" s="1"/>
  <c r="X219" i="2"/>
  <c r="X345" i="2" s="1"/>
  <c r="W219" i="2"/>
  <c r="W345" i="2" s="1"/>
  <c r="V219" i="2"/>
  <c r="V345" i="2" s="1"/>
  <c r="U219" i="2"/>
  <c r="U345" i="2" s="1"/>
  <c r="T219" i="2"/>
  <c r="T345" i="2" s="1"/>
  <c r="S219" i="2"/>
  <c r="S345" i="2" s="1"/>
  <c r="R219" i="2"/>
  <c r="R345" i="2" s="1"/>
  <c r="Q219" i="2"/>
  <c r="Q345" i="2" s="1"/>
  <c r="P219" i="2"/>
  <c r="P345" i="2" s="1"/>
  <c r="O219" i="2"/>
  <c r="O345" i="2" s="1"/>
  <c r="N219" i="2"/>
  <c r="N345" i="2" s="1"/>
  <c r="Z218" i="2"/>
  <c r="Z344" i="2" s="1"/>
  <c r="Y218" i="2"/>
  <c r="Y344" i="2" s="1"/>
  <c r="X218" i="2"/>
  <c r="X344" i="2" s="1"/>
  <c r="W218" i="2"/>
  <c r="W344" i="2" s="1"/>
  <c r="V218" i="2"/>
  <c r="V344" i="2" s="1"/>
  <c r="U218" i="2"/>
  <c r="U344" i="2" s="1"/>
  <c r="T218" i="2"/>
  <c r="T344" i="2" s="1"/>
  <c r="S218" i="2"/>
  <c r="S344" i="2"/>
  <c r="R218" i="2"/>
  <c r="R344" i="2" s="1"/>
  <c r="Q218" i="2"/>
  <c r="Q344" i="2" s="1"/>
  <c r="P218" i="2"/>
  <c r="P344" i="2" s="1"/>
  <c r="O218" i="2"/>
  <c r="O344" i="2"/>
  <c r="N218" i="2"/>
  <c r="Z217" i="2"/>
  <c r="Y217" i="2"/>
  <c r="X217" i="2"/>
  <c r="W217" i="2"/>
  <c r="V217" i="2"/>
  <c r="U217" i="2"/>
  <c r="T217" i="2"/>
  <c r="S217" i="2"/>
  <c r="R217" i="2"/>
  <c r="Q217" i="2"/>
  <c r="P217" i="2"/>
  <c r="O217" i="2"/>
  <c r="N217" i="2"/>
  <c r="Z216" i="2"/>
  <c r="Z343" i="2"/>
  <c r="Y216" i="2"/>
  <c r="Y343" i="2" s="1"/>
  <c r="X216" i="2"/>
  <c r="X343" i="2" s="1"/>
  <c r="W216" i="2"/>
  <c r="W343" i="2" s="1"/>
  <c r="V216" i="2"/>
  <c r="V343" i="2"/>
  <c r="U216" i="2"/>
  <c r="U343" i="2" s="1"/>
  <c r="T216" i="2"/>
  <c r="T343" i="2" s="1"/>
  <c r="S216" i="2"/>
  <c r="S343" i="2" s="1"/>
  <c r="R216" i="2"/>
  <c r="R343" i="2" s="1"/>
  <c r="Q216" i="2"/>
  <c r="Q343" i="2" s="1"/>
  <c r="P216" i="2"/>
  <c r="P343" i="2" s="1"/>
  <c r="O216" i="2"/>
  <c r="O343" i="2" s="1"/>
  <c r="N216" i="2"/>
  <c r="N343" i="2"/>
  <c r="Z215" i="2"/>
  <c r="Y215" i="2"/>
  <c r="X215" i="2"/>
  <c r="W215" i="2"/>
  <c r="V215" i="2"/>
  <c r="U215" i="2"/>
  <c r="T215" i="2"/>
  <c r="S215" i="2"/>
  <c r="R215" i="2"/>
  <c r="Q215" i="2"/>
  <c r="P215" i="2"/>
  <c r="O215" i="2"/>
  <c r="N215" i="2"/>
  <c r="Z214" i="2"/>
  <c r="Y214" i="2"/>
  <c r="X214" i="2"/>
  <c r="W214" i="2"/>
  <c r="V214" i="2"/>
  <c r="U214" i="2"/>
  <c r="T214" i="2"/>
  <c r="S214" i="2"/>
  <c r="R214" i="2"/>
  <c r="Q214" i="2"/>
  <c r="P214" i="2"/>
  <c r="O214" i="2"/>
  <c r="N214" i="2"/>
  <c r="Z213" i="2"/>
  <c r="Y213" i="2"/>
  <c r="X213" i="2"/>
  <c r="W213" i="2"/>
  <c r="V213" i="2"/>
  <c r="U213" i="2"/>
  <c r="T213" i="2"/>
  <c r="S213" i="2"/>
  <c r="R213" i="2"/>
  <c r="Q213" i="2"/>
  <c r="P213" i="2"/>
  <c r="O213" i="2"/>
  <c r="N213" i="2"/>
  <c r="Z212" i="2"/>
  <c r="Y212" i="2"/>
  <c r="X212" i="2"/>
  <c r="W212" i="2"/>
  <c r="V212" i="2"/>
  <c r="U212" i="2"/>
  <c r="T212" i="2"/>
  <c r="S212" i="2"/>
  <c r="R212" i="2"/>
  <c r="Q212" i="2"/>
  <c r="P212" i="2"/>
  <c r="O212" i="2"/>
  <c r="N212" i="2"/>
  <c r="Z211" i="2"/>
  <c r="Z354" i="2" s="1"/>
  <c r="Y211" i="2"/>
  <c r="Y354" i="2" s="1"/>
  <c r="X211" i="2"/>
  <c r="X354" i="2" s="1"/>
  <c r="W211" i="2"/>
  <c r="W354" i="2"/>
  <c r="V211" i="2"/>
  <c r="V354" i="2" s="1"/>
  <c r="U211" i="2"/>
  <c r="U354" i="2" s="1"/>
  <c r="T211" i="2"/>
  <c r="T354" i="2" s="1"/>
  <c r="S211" i="2"/>
  <c r="S354" i="2"/>
  <c r="R211" i="2"/>
  <c r="R354" i="2" s="1"/>
  <c r="Q211" i="2"/>
  <c r="Q354" i="2" s="1"/>
  <c r="P211" i="2"/>
  <c r="P354" i="2" s="1"/>
  <c r="O211" i="2"/>
  <c r="O354" i="2" s="1"/>
  <c r="N211" i="2"/>
  <c r="M339" i="2"/>
  <c r="M338" i="2"/>
  <c r="M337" i="2"/>
  <c r="M336" i="2"/>
  <c r="M335" i="2"/>
  <c r="M334" i="2"/>
  <c r="M333" i="2"/>
  <c r="M332" i="2"/>
  <c r="M331" i="2"/>
  <c r="M330" i="2"/>
  <c r="M329" i="2"/>
  <c r="M328" i="2"/>
  <c r="M327" i="2"/>
  <c r="M326" i="2"/>
  <c r="N326" i="2" s="1"/>
  <c r="O326" i="2" s="1"/>
  <c r="P326" i="2" s="1"/>
  <c r="Q326" i="2" s="1"/>
  <c r="R326" i="2" s="1"/>
  <c r="S326" i="2" s="1"/>
  <c r="T326" i="2" s="1"/>
  <c r="U326" i="2" s="1"/>
  <c r="V326" i="2" s="1"/>
  <c r="W326" i="2" s="1"/>
  <c r="X326" i="2" s="1"/>
  <c r="Y326" i="2" s="1"/>
  <c r="Z326" i="2" s="1"/>
  <c r="AA326" i="2" s="1"/>
  <c r="AB326" i="2" s="1"/>
  <c r="AC326" i="2" s="1"/>
  <c r="AD326" i="2" s="1"/>
  <c r="AE326" i="2" s="1"/>
  <c r="M325" i="2"/>
  <c r="M324" i="2"/>
  <c r="M323" i="2"/>
  <c r="M322" i="2"/>
  <c r="M321" i="2"/>
  <c r="M320" i="2"/>
  <c r="M319" i="2"/>
  <c r="M318" i="2"/>
  <c r="M317" i="2"/>
  <c r="M316" i="2"/>
  <c r="M315" i="2"/>
  <c r="M314" i="2"/>
  <c r="M313" i="2"/>
  <c r="M312" i="2"/>
  <c r="M311" i="2"/>
  <c r="M310" i="2"/>
  <c r="M309" i="2"/>
  <c r="M308" i="2"/>
  <c r="M307" i="2"/>
  <c r="M306" i="2"/>
  <c r="M305" i="2"/>
  <c r="M367" i="2" s="1"/>
  <c r="M384" i="2" s="1"/>
  <c r="M304" i="2"/>
  <c r="M303" i="2"/>
  <c r="M302" i="2"/>
  <c r="M301" i="2"/>
  <c r="M300" i="2"/>
  <c r="M299" i="2"/>
  <c r="M298" i="2"/>
  <c r="M297" i="2"/>
  <c r="M296" i="2"/>
  <c r="M365" i="2" s="1"/>
  <c r="M411" i="2" s="1"/>
  <c r="M295" i="2"/>
  <c r="M294" i="2"/>
  <c r="M293" i="2"/>
  <c r="M292" i="2"/>
  <c r="M291" i="2"/>
  <c r="M290" i="2"/>
  <c r="M289" i="2"/>
  <c r="M288" i="2"/>
  <c r="M287" i="2"/>
  <c r="M286" i="2"/>
  <c r="M285" i="2"/>
  <c r="M284" i="2"/>
  <c r="M361" i="2" s="1"/>
  <c r="M407" i="2" s="1"/>
  <c r="M283" i="2"/>
  <c r="M282" i="2"/>
  <c r="M360" i="2" s="1"/>
  <c r="M377" i="2" s="1"/>
  <c r="M281" i="2"/>
  <c r="M280" i="2"/>
  <c r="M279" i="2"/>
  <c r="M278" i="2"/>
  <c r="N278" i="2" s="1"/>
  <c r="M277" i="2"/>
  <c r="Z1008" i="2"/>
  <c r="Y1008" i="2"/>
  <c r="X1008" i="2"/>
  <c r="W1008" i="2"/>
  <c r="V1008" i="2"/>
  <c r="U1008" i="2"/>
  <c r="T1008" i="2"/>
  <c r="S1008" i="2"/>
  <c r="R1008" i="2"/>
  <c r="Q1008" i="2"/>
  <c r="P1008" i="2"/>
  <c r="O1008" i="2"/>
  <c r="N1008" i="2"/>
  <c r="M1008" i="2"/>
  <c r="L1008" i="2"/>
  <c r="M1026" i="2"/>
  <c r="M417" i="2" s="1"/>
  <c r="N1026" i="2"/>
  <c r="N417" i="2" s="1"/>
  <c r="O1026" i="2"/>
  <c r="O417" i="2" s="1"/>
  <c r="P1026" i="2"/>
  <c r="P417" i="2" s="1"/>
  <c r="Q1026" i="2"/>
  <c r="Q417" i="2"/>
  <c r="R1026" i="2"/>
  <c r="R417" i="2" s="1"/>
  <c r="S1026" i="2"/>
  <c r="S417" i="2" s="1"/>
  <c r="T1026" i="2"/>
  <c r="T417" i="2" s="1"/>
  <c r="U1026" i="2"/>
  <c r="U417" i="2"/>
  <c r="V1026" i="2"/>
  <c r="V417" i="2" s="1"/>
  <c r="W1026" i="2"/>
  <c r="W417" i="2" s="1"/>
  <c r="X1026" i="2"/>
  <c r="X417" i="2" s="1"/>
  <c r="Y1026" i="2"/>
  <c r="Y417" i="2" s="1"/>
  <c r="Z1026" i="2"/>
  <c r="L1026" i="2"/>
  <c r="Z1133" i="2"/>
  <c r="Z1160" i="2"/>
  <c r="Z66" i="2"/>
  <c r="Z67" i="2"/>
  <c r="S598" i="1"/>
  <c r="R598" i="1"/>
  <c r="Q598" i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C598" i="1"/>
  <c r="B598" i="1"/>
  <c r="S601" i="1"/>
  <c r="R601" i="1"/>
  <c r="Q601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C601" i="1"/>
  <c r="S600" i="1"/>
  <c r="R600" i="1"/>
  <c r="Q600" i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C600" i="1"/>
  <c r="S599" i="1"/>
  <c r="R599" i="1"/>
  <c r="Q599" i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C599" i="1"/>
  <c r="B601" i="1"/>
  <c r="B600" i="1"/>
  <c r="B599" i="1"/>
  <c r="A566" i="1"/>
  <c r="A599" i="1" s="1"/>
  <c r="A567" i="1"/>
  <c r="A600" i="1" s="1"/>
  <c r="A568" i="1"/>
  <c r="A601" i="1" s="1"/>
  <c r="A565" i="1"/>
  <c r="A598" i="1" s="1"/>
  <c r="T564" i="1"/>
  <c r="S597" i="1" s="1"/>
  <c r="S564" i="1"/>
  <c r="R597" i="1" s="1"/>
  <c r="R564" i="1"/>
  <c r="Q597" i="1" s="1"/>
  <c r="Q564" i="1"/>
  <c r="P597" i="1" s="1"/>
  <c r="P564" i="1"/>
  <c r="O597" i="1" s="1"/>
  <c r="O564" i="1"/>
  <c r="N597" i="1" s="1"/>
  <c r="N564" i="1"/>
  <c r="M597" i="1" s="1"/>
  <c r="M564" i="1"/>
  <c r="L597" i="1" s="1"/>
  <c r="L564" i="1"/>
  <c r="K597" i="1" s="1"/>
  <c r="K564" i="1"/>
  <c r="J597" i="1" s="1"/>
  <c r="J564" i="1"/>
  <c r="I597" i="1" s="1"/>
  <c r="I564" i="1"/>
  <c r="H597" i="1" s="1"/>
  <c r="H564" i="1"/>
  <c r="G597" i="1" s="1"/>
  <c r="G564" i="1"/>
  <c r="F597" i="1" s="1"/>
  <c r="F564" i="1"/>
  <c r="E597" i="1" s="1"/>
  <c r="E564" i="1"/>
  <c r="D597" i="1" s="1"/>
  <c r="D564" i="1"/>
  <c r="C597" i="1" s="1"/>
  <c r="C564" i="1"/>
  <c r="B597" i="1" s="1"/>
  <c r="B564" i="1"/>
  <c r="AL979" i="2"/>
  <c r="AJ978" i="2"/>
  <c r="AK979" i="2"/>
  <c r="AI978" i="2"/>
  <c r="AJ977" i="2"/>
  <c r="AI977" i="2"/>
  <c r="Z938" i="2"/>
  <c r="Y938" i="2"/>
  <c r="X938" i="2"/>
  <c r="W938" i="2"/>
  <c r="V938" i="2"/>
  <c r="U938" i="2"/>
  <c r="T938" i="2"/>
  <c r="S938" i="2"/>
  <c r="R938" i="2"/>
  <c r="Q938" i="2"/>
  <c r="P938" i="2"/>
  <c r="O938" i="2"/>
  <c r="N938" i="2"/>
  <c r="M938" i="2"/>
  <c r="S1922" i="2"/>
  <c r="T1922" i="2"/>
  <c r="U1922" i="2"/>
  <c r="V1922" i="2"/>
  <c r="W1922" i="2"/>
  <c r="X1922" i="2"/>
  <c r="Y1922" i="2"/>
  <c r="S1924" i="2"/>
  <c r="T1924" i="2"/>
  <c r="U1924" i="2"/>
  <c r="V1924" i="2"/>
  <c r="W1924" i="2"/>
  <c r="X1924" i="2"/>
  <c r="X1884" i="2" s="1"/>
  <c r="X1885" i="2" s="1"/>
  <c r="Y1924" i="2"/>
  <c r="S1925" i="2"/>
  <c r="T1925" i="2"/>
  <c r="U1925" i="2"/>
  <c r="V1925" i="2"/>
  <c r="W1925" i="2"/>
  <c r="X1925" i="2"/>
  <c r="Y1925" i="2"/>
  <c r="S1926" i="2"/>
  <c r="T1926" i="2"/>
  <c r="U1926" i="2"/>
  <c r="V1926" i="2"/>
  <c r="W1926" i="2"/>
  <c r="X1926" i="2"/>
  <c r="Y1926" i="2"/>
  <c r="S1927" i="2"/>
  <c r="S1898" i="2" s="1"/>
  <c r="T1927" i="2"/>
  <c r="T1898" i="2" s="1"/>
  <c r="U1927" i="2"/>
  <c r="U1898" i="2" s="1"/>
  <c r="V1927" i="2"/>
  <c r="V1898" i="2" s="1"/>
  <c r="W1927" i="2"/>
  <c r="W1898" i="2" s="1"/>
  <c r="X1927" i="2"/>
  <c r="X1898" i="2" s="1"/>
  <c r="Y1927" i="2"/>
  <c r="Y1898" i="2" s="1"/>
  <c r="Y1920" i="2"/>
  <c r="R1924" i="2"/>
  <c r="R1925" i="2"/>
  <c r="R1926" i="2"/>
  <c r="R1927" i="2"/>
  <c r="R1898" i="2" s="1"/>
  <c r="R1922" i="2"/>
  <c r="Y1911" i="2"/>
  <c r="X1911" i="2"/>
  <c r="W1911" i="2"/>
  <c r="V1911" i="2"/>
  <c r="U1911" i="2"/>
  <c r="T1911" i="2"/>
  <c r="S1911" i="2"/>
  <c r="S1913" i="2" s="1"/>
  <c r="Y1910" i="2"/>
  <c r="X1910" i="2"/>
  <c r="W1910" i="2"/>
  <c r="V1910" i="2"/>
  <c r="U1910" i="2"/>
  <c r="T1910" i="2"/>
  <c r="S1910" i="2"/>
  <c r="Y1909" i="2"/>
  <c r="X1909" i="2"/>
  <c r="W1909" i="2"/>
  <c r="V1909" i="2"/>
  <c r="U1909" i="2"/>
  <c r="T1909" i="2"/>
  <c r="S1909" i="2"/>
  <c r="R1909" i="2"/>
  <c r="R1911" i="2"/>
  <c r="R1910" i="2"/>
  <c r="Y1897" i="2"/>
  <c r="X1897" i="2"/>
  <c r="W1897" i="2"/>
  <c r="V1897" i="2"/>
  <c r="U1897" i="2"/>
  <c r="T1897" i="2"/>
  <c r="S1897" i="2"/>
  <c r="Y1896" i="2"/>
  <c r="X1896" i="2"/>
  <c r="W1896" i="2"/>
  <c r="V1896" i="2"/>
  <c r="U1896" i="2"/>
  <c r="T1896" i="2"/>
  <c r="S1896" i="2"/>
  <c r="Y1895" i="2"/>
  <c r="X1895" i="2"/>
  <c r="W1895" i="2"/>
  <c r="V1895" i="2"/>
  <c r="U1895" i="2"/>
  <c r="U1899" i="2" s="1"/>
  <c r="T1895" i="2"/>
  <c r="S1895" i="2"/>
  <c r="R1897" i="2"/>
  <c r="R1896" i="2"/>
  <c r="R1895" i="2"/>
  <c r="S1881" i="2"/>
  <c r="T1881" i="2"/>
  <c r="U1881" i="2"/>
  <c r="V1881" i="2"/>
  <c r="W1881" i="2"/>
  <c r="X1881" i="2"/>
  <c r="Y1881" i="2"/>
  <c r="Z1881" i="2" s="1"/>
  <c r="S1882" i="2"/>
  <c r="T1882" i="2"/>
  <c r="U1882" i="2"/>
  <c r="V1882" i="2"/>
  <c r="W1882" i="2"/>
  <c r="X1882" i="2"/>
  <c r="Y1882" i="2"/>
  <c r="S1883" i="2"/>
  <c r="T1883" i="2"/>
  <c r="U1883" i="2"/>
  <c r="V1883" i="2"/>
  <c r="W1883" i="2"/>
  <c r="X1883" i="2"/>
  <c r="Y1883" i="2"/>
  <c r="R1883" i="2"/>
  <c r="R1882" i="2"/>
  <c r="R1881" i="2"/>
  <c r="H1935" i="2"/>
  <c r="H1936" i="2"/>
  <c r="H1937" i="2"/>
  <c r="H1938" i="2"/>
  <c r="H1939" i="2"/>
  <c r="H1940" i="2"/>
  <c r="H1941" i="2"/>
  <c r="H1934" i="2"/>
  <c r="G1935" i="2"/>
  <c r="G1936" i="2"/>
  <c r="G1937" i="2"/>
  <c r="G1938" i="2"/>
  <c r="G1939" i="2"/>
  <c r="G1940" i="2"/>
  <c r="G1941" i="2"/>
  <c r="G1934" i="2"/>
  <c r="F1935" i="2"/>
  <c r="F1936" i="2"/>
  <c r="F1937" i="2"/>
  <c r="F1938" i="2"/>
  <c r="F1939" i="2"/>
  <c r="F1940" i="2"/>
  <c r="F1941" i="2"/>
  <c r="F1934" i="2"/>
  <c r="D1935" i="2"/>
  <c r="D1936" i="2"/>
  <c r="D1937" i="2"/>
  <c r="D1938" i="2"/>
  <c r="D1939" i="2"/>
  <c r="D1940" i="2"/>
  <c r="D1941" i="2"/>
  <c r="D1934" i="2"/>
  <c r="C1935" i="2"/>
  <c r="C1936" i="2"/>
  <c r="C1937" i="2"/>
  <c r="C1938" i="2"/>
  <c r="C1939" i="2"/>
  <c r="C1940" i="2"/>
  <c r="C1941" i="2"/>
  <c r="C1934" i="2"/>
  <c r="S1863" i="2"/>
  <c r="T1863" i="2"/>
  <c r="U1863" i="2"/>
  <c r="U1864" i="2"/>
  <c r="V1863" i="2"/>
  <c r="W1863" i="2"/>
  <c r="X1863" i="2"/>
  <c r="S1864" i="2"/>
  <c r="T1864" i="2"/>
  <c r="V1864" i="2"/>
  <c r="W1864" i="2"/>
  <c r="X1864" i="2"/>
  <c r="S1867" i="2"/>
  <c r="T1867" i="2"/>
  <c r="U1867" i="2"/>
  <c r="V1867" i="2"/>
  <c r="W1867" i="2"/>
  <c r="X1867" i="2"/>
  <c r="Y1867" i="2"/>
  <c r="S1868" i="2"/>
  <c r="T1868" i="2"/>
  <c r="U1868" i="2"/>
  <c r="V1868" i="2"/>
  <c r="W1868" i="2"/>
  <c r="X1868" i="2"/>
  <c r="Y1868" i="2"/>
  <c r="S1869" i="2"/>
  <c r="S1871" i="2" s="1"/>
  <c r="S1872" i="2" s="1"/>
  <c r="T1869" i="2"/>
  <c r="U1869" i="2"/>
  <c r="V1869" i="2"/>
  <c r="W1869" i="2"/>
  <c r="X1869" i="2"/>
  <c r="Y1869" i="2"/>
  <c r="R1869" i="2"/>
  <c r="R1868" i="2"/>
  <c r="R1867" i="2"/>
  <c r="R1864" i="2"/>
  <c r="R1863" i="2"/>
  <c r="Y1780" i="2"/>
  <c r="X1780" i="2"/>
  <c r="W1780" i="2"/>
  <c r="V1780" i="2"/>
  <c r="U1780" i="2"/>
  <c r="T1780" i="2"/>
  <c r="S1780" i="2"/>
  <c r="Y1779" i="2"/>
  <c r="X1779" i="2"/>
  <c r="W1779" i="2"/>
  <c r="V1779" i="2"/>
  <c r="U1779" i="2"/>
  <c r="T1779" i="2"/>
  <c r="S1779" i="2"/>
  <c r="Y1778" i="2"/>
  <c r="X1778" i="2"/>
  <c r="W1778" i="2"/>
  <c r="V1778" i="2"/>
  <c r="U1778" i="2"/>
  <c r="T1778" i="2"/>
  <c r="S1778" i="2"/>
  <c r="R1779" i="2"/>
  <c r="R1780" i="2"/>
  <c r="R1778" i="2"/>
  <c r="Y907" i="2"/>
  <c r="X907" i="2"/>
  <c r="W907" i="2"/>
  <c r="V907" i="2"/>
  <c r="U907" i="2"/>
  <c r="T907" i="2"/>
  <c r="S907" i="2"/>
  <c r="R907" i="2"/>
  <c r="Q907" i="2"/>
  <c r="P907" i="2"/>
  <c r="O907" i="2"/>
  <c r="N907" i="2"/>
  <c r="Y906" i="2"/>
  <c r="X906" i="2"/>
  <c r="W906" i="2"/>
  <c r="V906" i="2"/>
  <c r="U906" i="2"/>
  <c r="T906" i="2"/>
  <c r="S906" i="2"/>
  <c r="R906" i="2"/>
  <c r="Q906" i="2"/>
  <c r="P906" i="2"/>
  <c r="O906" i="2"/>
  <c r="N906" i="2"/>
  <c r="M907" i="2"/>
  <c r="M906" i="2"/>
  <c r="P7" i="2"/>
  <c r="P11" i="2" s="1"/>
  <c r="L10" i="1" s="1"/>
  <c r="Q7" i="2"/>
  <c r="R7" i="2"/>
  <c r="S7" i="2"/>
  <c r="T7" i="2"/>
  <c r="T11" i="2" s="1"/>
  <c r="P10" i="1" s="1"/>
  <c r="U7" i="2"/>
  <c r="V7" i="2"/>
  <c r="W7" i="2"/>
  <c r="X7" i="2"/>
  <c r="X11" i="2" s="1"/>
  <c r="T10" i="1" s="1"/>
  <c r="Y7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V5" i="2" s="1"/>
  <c r="W8" i="2"/>
  <c r="W5" i="2" s="1"/>
  <c r="X8" i="2"/>
  <c r="X5" i="2" s="1"/>
  <c r="X9" i="2" s="1"/>
  <c r="T5" i="1" s="1"/>
  <c r="Y8" i="2"/>
  <c r="Y5" i="2" s="1"/>
  <c r="Y9" i="2" s="1"/>
  <c r="G9" i="2"/>
  <c r="C5" i="1" s="1"/>
  <c r="H9" i="2"/>
  <c r="D5" i="1" s="1"/>
  <c r="I9" i="2"/>
  <c r="E5" i="1" s="1"/>
  <c r="J9" i="2"/>
  <c r="F5" i="1"/>
  <c r="K9" i="2"/>
  <c r="G5" i="1" s="1"/>
  <c r="L9" i="2"/>
  <c r="H5" i="1" s="1"/>
  <c r="N9" i="2"/>
  <c r="J5" i="1" s="1"/>
  <c r="O9" i="2"/>
  <c r="K5" i="1" s="1"/>
  <c r="P9" i="2"/>
  <c r="L5" i="1" s="1"/>
  <c r="Q9" i="2"/>
  <c r="M5" i="1" s="1"/>
  <c r="R9" i="2"/>
  <c r="N5" i="1" s="1"/>
  <c r="S9" i="2"/>
  <c r="O5" i="1"/>
  <c r="T9" i="2"/>
  <c r="P5" i="1" s="1"/>
  <c r="U9" i="2"/>
  <c r="Q5" i="1" s="1"/>
  <c r="Z9" i="2"/>
  <c r="V5" i="1" s="1"/>
  <c r="G10" i="2"/>
  <c r="C6" i="1" s="1"/>
  <c r="H10" i="2"/>
  <c r="D6" i="1" s="1"/>
  <c r="I10" i="2"/>
  <c r="E6" i="1" s="1"/>
  <c r="J10" i="2"/>
  <c r="F6" i="1" s="1"/>
  <c r="K10" i="2"/>
  <c r="G6" i="1" s="1"/>
  <c r="L10" i="2"/>
  <c r="H6" i="1" s="1"/>
  <c r="M10" i="2"/>
  <c r="I6" i="1" s="1"/>
  <c r="N10" i="2"/>
  <c r="J6" i="1" s="1"/>
  <c r="O10" i="2"/>
  <c r="K6" i="1" s="1"/>
  <c r="P10" i="2"/>
  <c r="L6" i="1" s="1"/>
  <c r="Q10" i="2"/>
  <c r="M6" i="1" s="1"/>
  <c r="R10" i="2"/>
  <c r="N6" i="1" s="1"/>
  <c r="S10" i="2"/>
  <c r="O6" i="1"/>
  <c r="T10" i="2"/>
  <c r="P6" i="1" s="1"/>
  <c r="U10" i="2"/>
  <c r="Q6" i="1" s="1"/>
  <c r="Z10" i="2"/>
  <c r="V6" i="1" s="1"/>
  <c r="G11" i="2"/>
  <c r="C10" i="1" s="1"/>
  <c r="H11" i="2"/>
  <c r="D10" i="1" s="1"/>
  <c r="I11" i="2"/>
  <c r="E10" i="1" s="1"/>
  <c r="J11" i="2"/>
  <c r="F10" i="1" s="1"/>
  <c r="K11" i="2"/>
  <c r="G10" i="1"/>
  <c r="L11" i="2"/>
  <c r="H10" i="1" s="1"/>
  <c r="N11" i="2"/>
  <c r="J10" i="1" s="1"/>
  <c r="O11" i="2"/>
  <c r="K10" i="1" s="1"/>
  <c r="G12" i="2"/>
  <c r="C11" i="1" s="1"/>
  <c r="H12" i="2"/>
  <c r="D11" i="1" s="1"/>
  <c r="I12" i="2"/>
  <c r="E11" i="1" s="1"/>
  <c r="J12" i="2"/>
  <c r="F11" i="1" s="1"/>
  <c r="K12" i="2"/>
  <c r="G11" i="1"/>
  <c r="L12" i="2"/>
  <c r="H11" i="1" s="1"/>
  <c r="M12" i="2"/>
  <c r="I11" i="1" s="1"/>
  <c r="N12" i="2"/>
  <c r="J11" i="1" s="1"/>
  <c r="O12" i="2"/>
  <c r="K11" i="1" s="1"/>
  <c r="Q14" i="2"/>
  <c r="R14" i="2"/>
  <c r="S14" i="2"/>
  <c r="T14" i="2"/>
  <c r="U14" i="2"/>
  <c r="V14" i="2"/>
  <c r="W14" i="2"/>
  <c r="X14" i="2"/>
  <c r="Y14" i="2"/>
  <c r="Y40" i="1"/>
  <c r="Y41" i="1"/>
  <c r="AF32" i="2"/>
  <c r="C34" i="2"/>
  <c r="B42" i="1" s="1"/>
  <c r="D34" i="2"/>
  <c r="C42" i="1" s="1"/>
  <c r="E34" i="2"/>
  <c r="D42" i="1" s="1"/>
  <c r="F34" i="2"/>
  <c r="E42" i="1"/>
  <c r="G34" i="2"/>
  <c r="F42" i="1" s="1"/>
  <c r="H34" i="2"/>
  <c r="G42" i="1" s="1"/>
  <c r="I34" i="2"/>
  <c r="H42" i="1" s="1"/>
  <c r="J34" i="2"/>
  <c r="I42" i="1" s="1"/>
  <c r="K34" i="2"/>
  <c r="J42" i="1" s="1"/>
  <c r="L34" i="2"/>
  <c r="K42" i="1" s="1"/>
  <c r="M34" i="2"/>
  <c r="L42" i="1" s="1"/>
  <c r="N34" i="2"/>
  <c r="M42" i="1"/>
  <c r="O34" i="2"/>
  <c r="N42" i="1" s="1"/>
  <c r="P34" i="2"/>
  <c r="O42" i="1" s="1"/>
  <c r="Q34" i="2"/>
  <c r="P42" i="1" s="1"/>
  <c r="R34" i="2"/>
  <c r="Q42" i="1" s="1"/>
  <c r="S34" i="2"/>
  <c r="R42" i="1" s="1"/>
  <c r="T34" i="2"/>
  <c r="S42" i="1" s="1"/>
  <c r="U34" i="2"/>
  <c r="T42" i="1" s="1"/>
  <c r="V34" i="2"/>
  <c r="U42" i="1" s="1"/>
  <c r="W34" i="2"/>
  <c r="V42" i="1" s="1"/>
  <c r="X34" i="2"/>
  <c r="W42" i="1" s="1"/>
  <c r="Y34" i="2"/>
  <c r="X42" i="1" s="1"/>
  <c r="AF35" i="2"/>
  <c r="AF37" i="2"/>
  <c r="L39" i="2"/>
  <c r="Z39" i="2" s="1"/>
  <c r="E40" i="2"/>
  <c r="Z40" i="2"/>
  <c r="Q41" i="2"/>
  <c r="Z46" i="2"/>
  <c r="H43" i="2"/>
  <c r="H47" i="2" s="1"/>
  <c r="I43" i="2"/>
  <c r="J43" i="2"/>
  <c r="K43" i="2"/>
  <c r="K48" i="2" s="1"/>
  <c r="L43" i="2"/>
  <c r="M43" i="2"/>
  <c r="N43" i="2"/>
  <c r="O43" i="2"/>
  <c r="O47" i="2" s="1"/>
  <c r="P43" i="2"/>
  <c r="Q43" i="2"/>
  <c r="Q48" i="2" s="1"/>
  <c r="R43" i="2"/>
  <c r="S43" i="2"/>
  <c r="S38" i="2" s="1"/>
  <c r="T43" i="2"/>
  <c r="U43" i="2"/>
  <c r="U47" i="2" s="1"/>
  <c r="V43" i="2"/>
  <c r="V48" i="2" s="1"/>
  <c r="W43" i="2"/>
  <c r="W38" i="2" s="1"/>
  <c r="X43" i="2"/>
  <c r="Y43" i="2"/>
  <c r="Y46" i="2" s="1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Q39" i="2" s="1"/>
  <c r="R56" i="2"/>
  <c r="S56" i="2"/>
  <c r="T56" i="2"/>
  <c r="U56" i="2"/>
  <c r="V56" i="2"/>
  <c r="W56" i="2"/>
  <c r="X56" i="2"/>
  <c r="Y56" i="2"/>
  <c r="Y39" i="2" s="1"/>
  <c r="N57" i="2"/>
  <c r="O57" i="2"/>
  <c r="P57" i="2"/>
  <c r="Q57" i="2"/>
  <c r="R57" i="2"/>
  <c r="S57" i="2"/>
  <c r="T57" i="2"/>
  <c r="U57" i="2"/>
  <c r="V57" i="2"/>
  <c r="W57" i="2"/>
  <c r="X57" i="2"/>
  <c r="Y57" i="2"/>
  <c r="AE59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I656" i="2"/>
  <c r="J656" i="2"/>
  <c r="K656" i="2"/>
  <c r="L656" i="2"/>
  <c r="M656" i="2"/>
  <c r="N656" i="2"/>
  <c r="O656" i="2"/>
  <c r="P656" i="2"/>
  <c r="Q656" i="2"/>
  <c r="R656" i="2"/>
  <c r="S656" i="2"/>
  <c r="T656" i="2"/>
  <c r="U656" i="2"/>
  <c r="V656" i="2"/>
  <c r="W656" i="2"/>
  <c r="X656" i="2"/>
  <c r="Y656" i="2"/>
  <c r="Z656" i="2"/>
  <c r="AG793" i="2"/>
  <c r="AG800" i="2"/>
  <c r="M871" i="2"/>
  <c r="N871" i="2"/>
  <c r="O871" i="2"/>
  <c r="P871" i="2"/>
  <c r="Q877" i="2"/>
  <c r="R877" i="2"/>
  <c r="S877" i="2"/>
  <c r="T877" i="2"/>
  <c r="U877" i="2"/>
  <c r="V877" i="2"/>
  <c r="W877" i="2"/>
  <c r="W871" i="2" s="1"/>
  <c r="X877" i="2"/>
  <c r="X871" i="2" s="1"/>
  <c r="Y877" i="2"/>
  <c r="Y871" i="2" s="1"/>
  <c r="AH882" i="2"/>
  <c r="AH883" i="2"/>
  <c r="K884" i="2"/>
  <c r="L884" i="2"/>
  <c r="M884" i="2"/>
  <c r="N884" i="2"/>
  <c r="O884" i="2"/>
  <c r="P884" i="2"/>
  <c r="Q884" i="2"/>
  <c r="R884" i="2"/>
  <c r="S884" i="2"/>
  <c r="T884" i="2"/>
  <c r="U884" i="2"/>
  <c r="V884" i="2"/>
  <c r="W884" i="2"/>
  <c r="X884" i="2"/>
  <c r="Y884" i="2"/>
  <c r="K885" i="2"/>
  <c r="L885" i="2"/>
  <c r="M885" i="2"/>
  <c r="N885" i="2"/>
  <c r="O885" i="2"/>
  <c r="P885" i="2"/>
  <c r="Q885" i="2"/>
  <c r="R885" i="2"/>
  <c r="S885" i="2"/>
  <c r="T885" i="2"/>
  <c r="U885" i="2"/>
  <c r="V885" i="2"/>
  <c r="W885" i="2"/>
  <c r="X885" i="2"/>
  <c r="Y885" i="2"/>
  <c r="I886" i="2"/>
  <c r="J886" i="2"/>
  <c r="K886" i="2"/>
  <c r="L886" i="2"/>
  <c r="M886" i="2"/>
  <c r="N886" i="2"/>
  <c r="O886" i="2"/>
  <c r="P886" i="2"/>
  <c r="Q886" i="2"/>
  <c r="R886" i="2"/>
  <c r="S886" i="2"/>
  <c r="T886" i="2"/>
  <c r="U886" i="2"/>
  <c r="V886" i="2"/>
  <c r="W886" i="2"/>
  <c r="X886" i="2"/>
  <c r="Y886" i="2"/>
  <c r="Z886" i="2"/>
  <c r="U891" i="2"/>
  <c r="V891" i="2"/>
  <c r="W891" i="2"/>
  <c r="X891" i="2"/>
  <c r="Y891" i="2"/>
  <c r="Z891" i="2"/>
  <c r="AJ891" i="2" s="1"/>
  <c r="AK891" i="2"/>
  <c r="M892" i="2"/>
  <c r="N892" i="2"/>
  <c r="O892" i="2"/>
  <c r="P892" i="2"/>
  <c r="Q892" i="2"/>
  <c r="AK892" i="2" s="1"/>
  <c r="R892" i="2"/>
  <c r="S892" i="2"/>
  <c r="T892" i="2"/>
  <c r="U892" i="2"/>
  <c r="V892" i="2"/>
  <c r="W892" i="2"/>
  <c r="X892" i="2"/>
  <c r="Y892" i="2"/>
  <c r="Z892" i="2"/>
  <c r="AJ892" i="2" s="1"/>
  <c r="M897" i="2"/>
  <c r="N897" i="2"/>
  <c r="O897" i="2"/>
  <c r="P897" i="2"/>
  <c r="Q897" i="2"/>
  <c r="R897" i="2"/>
  <c r="S897" i="2"/>
  <c r="T897" i="2"/>
  <c r="U897" i="2"/>
  <c r="V897" i="2"/>
  <c r="W897" i="2"/>
  <c r="X897" i="2"/>
  <c r="Y897" i="2"/>
  <c r="Z897" i="2"/>
  <c r="U898" i="2"/>
  <c r="V898" i="2"/>
  <c r="W898" i="2"/>
  <c r="X898" i="2"/>
  <c r="Y898" i="2"/>
  <c r="Z898" i="2"/>
  <c r="AH898" i="2" s="1"/>
  <c r="K901" i="2"/>
  <c r="L901" i="2"/>
  <c r="M901" i="2"/>
  <c r="N901" i="2"/>
  <c r="O901" i="2"/>
  <c r="P901" i="2"/>
  <c r="Q901" i="2"/>
  <c r="R901" i="2"/>
  <c r="S901" i="2"/>
  <c r="T901" i="2"/>
  <c r="U901" i="2"/>
  <c r="V901" i="2"/>
  <c r="W901" i="2"/>
  <c r="X901" i="2"/>
  <c r="Y901" i="2"/>
  <c r="K904" i="2"/>
  <c r="L904" i="2"/>
  <c r="M904" i="2"/>
  <c r="N904" i="2"/>
  <c r="O904" i="2"/>
  <c r="P904" i="2"/>
  <c r="Q904" i="2"/>
  <c r="R904" i="2"/>
  <c r="S904" i="2"/>
  <c r="T904" i="2"/>
  <c r="U904" i="2"/>
  <c r="V904" i="2"/>
  <c r="W904" i="2"/>
  <c r="X904" i="2"/>
  <c r="Y904" i="2"/>
  <c r="K905" i="2"/>
  <c r="L905" i="2"/>
  <c r="M905" i="2"/>
  <c r="N905" i="2"/>
  <c r="O905" i="2"/>
  <c r="P905" i="2"/>
  <c r="Q905" i="2"/>
  <c r="R905" i="2"/>
  <c r="S905" i="2"/>
  <c r="T905" i="2"/>
  <c r="U905" i="2"/>
  <c r="V905" i="2"/>
  <c r="W905" i="2"/>
  <c r="X905" i="2"/>
  <c r="Y905" i="2"/>
  <c r="AF915" i="2"/>
  <c r="N917" i="2"/>
  <c r="O917" i="2"/>
  <c r="P917" i="2"/>
  <c r="Q917" i="2"/>
  <c r="R917" i="2"/>
  <c r="S917" i="2"/>
  <c r="T917" i="2"/>
  <c r="U917" i="2"/>
  <c r="V917" i="2"/>
  <c r="AF917" i="2" s="1"/>
  <c r="W917" i="2"/>
  <c r="X917" i="2"/>
  <c r="Y917" i="2"/>
  <c r="Z917" i="2"/>
  <c r="T918" i="2"/>
  <c r="U918" i="2"/>
  <c r="V918" i="2"/>
  <c r="W918" i="2"/>
  <c r="X918" i="2"/>
  <c r="Y918" i="2"/>
  <c r="Z918" i="2"/>
  <c r="H927" i="2"/>
  <c r="I927" i="2"/>
  <c r="J927" i="2"/>
  <c r="K927" i="2"/>
  <c r="L927" i="2"/>
  <c r="M927" i="2"/>
  <c r="N927" i="2"/>
  <c r="O927" i="2"/>
  <c r="P927" i="2"/>
  <c r="Q927" i="2"/>
  <c r="R927" i="2"/>
  <c r="S927" i="2"/>
  <c r="T927" i="2"/>
  <c r="U927" i="2"/>
  <c r="V927" i="2"/>
  <c r="W927" i="2"/>
  <c r="X927" i="2"/>
  <c r="Y927" i="2"/>
  <c r="Z927" i="2"/>
  <c r="N930" i="2"/>
  <c r="O930" i="2"/>
  <c r="P930" i="2"/>
  <c r="Q930" i="2"/>
  <c r="R930" i="2"/>
  <c r="S930" i="2"/>
  <c r="G488" i="1" s="1"/>
  <c r="G493" i="1" s="1"/>
  <c r="T930" i="2"/>
  <c r="U930" i="2"/>
  <c r="V930" i="2"/>
  <c r="W930" i="2"/>
  <c r="X930" i="2"/>
  <c r="Y930" i="2"/>
  <c r="N931" i="2"/>
  <c r="B486" i="1" s="1"/>
  <c r="O931" i="2"/>
  <c r="C486" i="1" s="1"/>
  <c r="P931" i="2"/>
  <c r="D486" i="1" s="1"/>
  <c r="Q931" i="2"/>
  <c r="E486" i="1" s="1"/>
  <c r="R931" i="2"/>
  <c r="F486" i="1" s="1"/>
  <c r="S931" i="2"/>
  <c r="G486" i="1" s="1"/>
  <c r="T931" i="2"/>
  <c r="H486" i="1" s="1"/>
  <c r="U931" i="2"/>
  <c r="I486" i="1" s="1"/>
  <c r="V931" i="2"/>
  <c r="J486" i="1"/>
  <c r="W931" i="2"/>
  <c r="K486" i="1" s="1"/>
  <c r="X931" i="2"/>
  <c r="L486" i="1" s="1"/>
  <c r="Y931" i="2"/>
  <c r="M486" i="1" s="1"/>
  <c r="H940" i="2"/>
  <c r="I940" i="2"/>
  <c r="J940" i="2"/>
  <c r="K940" i="2"/>
  <c r="L940" i="2"/>
  <c r="M940" i="2"/>
  <c r="M947" i="2" s="1"/>
  <c r="N940" i="2"/>
  <c r="N947" i="2" s="1"/>
  <c r="O940" i="2"/>
  <c r="O947" i="2"/>
  <c r="P940" i="2"/>
  <c r="P947" i="2" s="1"/>
  <c r="Q940" i="2"/>
  <c r="Q947" i="2" s="1"/>
  <c r="R940" i="2"/>
  <c r="R947" i="2" s="1"/>
  <c r="S940" i="2"/>
  <c r="S947" i="2" s="1"/>
  <c r="T940" i="2"/>
  <c r="T948" i="2" s="1"/>
  <c r="U940" i="2"/>
  <c r="U947" i="2" s="1"/>
  <c r="V940" i="2"/>
  <c r="W940" i="2"/>
  <c r="X940" i="2"/>
  <c r="X947" i="2" s="1"/>
  <c r="Y940" i="2"/>
  <c r="Z940" i="2"/>
  <c r="H941" i="2"/>
  <c r="I941" i="2"/>
  <c r="J941" i="2"/>
  <c r="K941" i="2"/>
  <c r="L941" i="2"/>
  <c r="M941" i="2"/>
  <c r="N941" i="2"/>
  <c r="O941" i="2"/>
  <c r="P941" i="2"/>
  <c r="Q941" i="2"/>
  <c r="Q946" i="2" s="1"/>
  <c r="R941" i="2"/>
  <c r="R946" i="2"/>
  <c r="S941" i="2"/>
  <c r="S946" i="2" s="1"/>
  <c r="T941" i="2"/>
  <c r="U941" i="2"/>
  <c r="U950" i="2" s="1"/>
  <c r="V941" i="2"/>
  <c r="V950" i="2" s="1"/>
  <c r="V963" i="2" s="1"/>
  <c r="W941" i="2"/>
  <c r="X941" i="2"/>
  <c r="Y941" i="2"/>
  <c r="Z941" i="2"/>
  <c r="I942" i="2"/>
  <c r="J942" i="2"/>
  <c r="K942" i="2"/>
  <c r="L942" i="2"/>
  <c r="M942" i="2"/>
  <c r="N942" i="2"/>
  <c r="O942" i="2"/>
  <c r="P942" i="2"/>
  <c r="Q942" i="2"/>
  <c r="R942" i="2"/>
  <c r="S942" i="2"/>
  <c r="T942" i="2"/>
  <c r="U942" i="2"/>
  <c r="V942" i="2"/>
  <c r="W942" i="2"/>
  <c r="X942" i="2"/>
  <c r="Y942" i="2"/>
  <c r="Z942" i="2"/>
  <c r="AF944" i="2"/>
  <c r="AG944" i="2"/>
  <c r="T945" i="2"/>
  <c r="U945" i="2"/>
  <c r="V945" i="2"/>
  <c r="V946" i="2" s="1"/>
  <c r="W945" i="2"/>
  <c r="W946" i="2" s="1"/>
  <c r="X945" i="2"/>
  <c r="R949" i="2"/>
  <c r="S949" i="2"/>
  <c r="R955" i="2"/>
  <c r="R959" i="2" s="1"/>
  <c r="S955" i="2"/>
  <c r="R956" i="2"/>
  <c r="R961" i="2" s="1"/>
  <c r="S956" i="2"/>
  <c r="S961" i="2" s="1"/>
  <c r="R957" i="2"/>
  <c r="S957" i="2"/>
  <c r="R958" i="2"/>
  <c r="S958" i="2"/>
  <c r="R960" i="2"/>
  <c r="S960" i="2"/>
  <c r="R963" i="2"/>
  <c r="S963" i="2"/>
  <c r="H968" i="2"/>
  <c r="I968" i="2"/>
  <c r="J968" i="2"/>
  <c r="D565" i="1" s="1"/>
  <c r="K968" i="2"/>
  <c r="L968" i="2"/>
  <c r="M968" i="2"/>
  <c r="N968" i="2"/>
  <c r="O968" i="2"/>
  <c r="I565" i="1" s="1"/>
  <c r="P968" i="2"/>
  <c r="J565" i="1" s="1"/>
  <c r="Q968" i="2"/>
  <c r="K565" i="1" s="1"/>
  <c r="R968" i="2"/>
  <c r="S968" i="2"/>
  <c r="T968" i="2"/>
  <c r="U968" i="2"/>
  <c r="V968" i="2"/>
  <c r="P565" i="1" s="1"/>
  <c r="W968" i="2"/>
  <c r="X968" i="2"/>
  <c r="Y968" i="2"/>
  <c r="S565" i="1" s="1"/>
  <c r="Z968" i="2"/>
  <c r="T565" i="1" s="1"/>
  <c r="H969" i="2"/>
  <c r="B566" i="1" s="1"/>
  <c r="I969" i="2"/>
  <c r="J969" i="2"/>
  <c r="K969" i="2"/>
  <c r="E566" i="1" s="1"/>
  <c r="L969" i="2"/>
  <c r="F566" i="1" s="1"/>
  <c r="M969" i="2"/>
  <c r="G566" i="1" s="1"/>
  <c r="N969" i="2"/>
  <c r="H566" i="1" s="1"/>
  <c r="O969" i="2"/>
  <c r="P969" i="2"/>
  <c r="J566" i="1" s="1"/>
  <c r="Q969" i="2"/>
  <c r="K566" i="1" s="1"/>
  <c r="R969" i="2"/>
  <c r="L566" i="1"/>
  <c r="S969" i="2"/>
  <c r="M566" i="1" s="1"/>
  <c r="T969" i="2"/>
  <c r="N566" i="1" s="1"/>
  <c r="U969" i="2"/>
  <c r="O566" i="1" s="1"/>
  <c r="V969" i="2"/>
  <c r="W969" i="2"/>
  <c r="Q566" i="1" s="1"/>
  <c r="X969" i="2"/>
  <c r="R566" i="1" s="1"/>
  <c r="Y969" i="2"/>
  <c r="Z969" i="2"/>
  <c r="H970" i="2"/>
  <c r="B567" i="1" s="1"/>
  <c r="I970" i="2"/>
  <c r="C567" i="1" s="1"/>
  <c r="J970" i="2"/>
  <c r="K970" i="2"/>
  <c r="E567" i="1"/>
  <c r="L970" i="2"/>
  <c r="F567" i="1" s="1"/>
  <c r="M970" i="2"/>
  <c r="G567" i="1" s="1"/>
  <c r="N970" i="2"/>
  <c r="O970" i="2"/>
  <c r="P970" i="2"/>
  <c r="Q970" i="2"/>
  <c r="K567" i="1"/>
  <c r="R970" i="2"/>
  <c r="S970" i="2"/>
  <c r="T970" i="2"/>
  <c r="N567" i="1"/>
  <c r="U970" i="2"/>
  <c r="V970" i="2"/>
  <c r="W970" i="2"/>
  <c r="X970" i="2"/>
  <c r="R567" i="1" s="1"/>
  <c r="Y970" i="2"/>
  <c r="S567" i="1"/>
  <c r="Z970" i="2"/>
  <c r="T567" i="1" s="1"/>
  <c r="H971" i="2"/>
  <c r="I971" i="2"/>
  <c r="C568" i="1"/>
  <c r="J971" i="2"/>
  <c r="D568" i="1"/>
  <c r="K971" i="2"/>
  <c r="E568" i="1"/>
  <c r="L971" i="2"/>
  <c r="M971" i="2"/>
  <c r="G568" i="1" s="1"/>
  <c r="N971" i="2"/>
  <c r="H568" i="1" s="1"/>
  <c r="O971" i="2"/>
  <c r="I568" i="1" s="1"/>
  <c r="P971" i="2"/>
  <c r="Q971" i="2"/>
  <c r="R971" i="2"/>
  <c r="L568" i="1" s="1"/>
  <c r="S971" i="2"/>
  <c r="T971" i="2"/>
  <c r="U971" i="2"/>
  <c r="O568" i="1"/>
  <c r="V971" i="2"/>
  <c r="W971" i="2"/>
  <c r="Q568" i="1" s="1"/>
  <c r="X971" i="2"/>
  <c r="Y971" i="2"/>
  <c r="S568" i="1" s="1"/>
  <c r="Z971" i="2"/>
  <c r="H972" i="2"/>
  <c r="I972" i="2"/>
  <c r="J972" i="2"/>
  <c r="K972" i="2"/>
  <c r="L972" i="2"/>
  <c r="M972" i="2"/>
  <c r="N972" i="2"/>
  <c r="O972" i="2"/>
  <c r="P972" i="2"/>
  <c r="Q972" i="2"/>
  <c r="R972" i="2"/>
  <c r="S972" i="2"/>
  <c r="S988" i="2" s="1"/>
  <c r="T972" i="2"/>
  <c r="U972" i="2"/>
  <c r="V972" i="2"/>
  <c r="W972" i="2"/>
  <c r="X972" i="2"/>
  <c r="Y972" i="2"/>
  <c r="Z972" i="2"/>
  <c r="H973" i="2"/>
  <c r="I973" i="2"/>
  <c r="J973" i="2"/>
  <c r="K973" i="2"/>
  <c r="L973" i="2"/>
  <c r="L989" i="2" s="1"/>
  <c r="M973" i="2"/>
  <c r="N973" i="2"/>
  <c r="O973" i="2"/>
  <c r="P973" i="2"/>
  <c r="Q973" i="2"/>
  <c r="R973" i="2"/>
  <c r="S973" i="2"/>
  <c r="T973" i="2"/>
  <c r="U973" i="2"/>
  <c r="V973" i="2"/>
  <c r="W973" i="2"/>
  <c r="X973" i="2"/>
  <c r="X989" i="2" s="1"/>
  <c r="Y973" i="2"/>
  <c r="Z973" i="2"/>
  <c r="H976" i="2"/>
  <c r="I976" i="2"/>
  <c r="J976" i="2"/>
  <c r="K976" i="2"/>
  <c r="L976" i="2"/>
  <c r="M976" i="2"/>
  <c r="N976" i="2"/>
  <c r="O976" i="2"/>
  <c r="P976" i="2"/>
  <c r="Q976" i="2"/>
  <c r="Q984" i="2" s="1"/>
  <c r="R976" i="2"/>
  <c r="S976" i="2"/>
  <c r="T976" i="2"/>
  <c r="U976" i="2"/>
  <c r="V976" i="2"/>
  <c r="W976" i="2"/>
  <c r="X976" i="2"/>
  <c r="Y976" i="2"/>
  <c r="Z976" i="2"/>
  <c r="H977" i="2"/>
  <c r="I977" i="2"/>
  <c r="J977" i="2"/>
  <c r="J985" i="2" s="1"/>
  <c r="K977" i="2"/>
  <c r="L977" i="2"/>
  <c r="M977" i="2"/>
  <c r="N977" i="2"/>
  <c r="O977" i="2"/>
  <c r="P977" i="2"/>
  <c r="Q977" i="2"/>
  <c r="R977" i="2"/>
  <c r="S977" i="2"/>
  <c r="T977" i="2"/>
  <c r="U977" i="2"/>
  <c r="V977" i="2"/>
  <c r="V985" i="2" s="1"/>
  <c r="W977" i="2"/>
  <c r="X977" i="2"/>
  <c r="Y977" i="2"/>
  <c r="Z977" i="2"/>
  <c r="H978" i="2"/>
  <c r="I978" i="2"/>
  <c r="J978" i="2"/>
  <c r="K978" i="2"/>
  <c r="L978" i="2"/>
  <c r="M978" i="2"/>
  <c r="N978" i="2"/>
  <c r="O978" i="2"/>
  <c r="O986" i="2" s="1"/>
  <c r="P978" i="2"/>
  <c r="Q978" i="2"/>
  <c r="R978" i="2"/>
  <c r="S978" i="2"/>
  <c r="T978" i="2"/>
  <c r="U978" i="2"/>
  <c r="V978" i="2"/>
  <c r="W978" i="2"/>
  <c r="X978" i="2"/>
  <c r="Y978" i="2"/>
  <c r="Z978" i="2"/>
  <c r="H979" i="2"/>
  <c r="I979" i="2"/>
  <c r="J979" i="2"/>
  <c r="K979" i="2"/>
  <c r="L979" i="2"/>
  <c r="M979" i="2"/>
  <c r="N979" i="2"/>
  <c r="O979" i="2"/>
  <c r="P979" i="2"/>
  <c r="Q979" i="2"/>
  <c r="R979" i="2"/>
  <c r="S979" i="2"/>
  <c r="T979" i="2"/>
  <c r="T987" i="2" s="1"/>
  <c r="U979" i="2"/>
  <c r="V979" i="2"/>
  <c r="W979" i="2"/>
  <c r="X979" i="2"/>
  <c r="Y979" i="2"/>
  <c r="Z979" i="2"/>
  <c r="H980" i="2"/>
  <c r="I980" i="2"/>
  <c r="J980" i="2"/>
  <c r="K980" i="2"/>
  <c r="L980" i="2"/>
  <c r="M980" i="2"/>
  <c r="M988" i="2" s="1"/>
  <c r="N980" i="2"/>
  <c r="O980" i="2"/>
  <c r="P980" i="2"/>
  <c r="Q980" i="2"/>
  <c r="R980" i="2"/>
  <c r="S980" i="2"/>
  <c r="T980" i="2"/>
  <c r="U980" i="2"/>
  <c r="V980" i="2"/>
  <c r="W980" i="2"/>
  <c r="X980" i="2"/>
  <c r="Y980" i="2"/>
  <c r="Y988" i="2" s="1"/>
  <c r="Z980" i="2"/>
  <c r="H981" i="2"/>
  <c r="I981" i="2"/>
  <c r="J981" i="2"/>
  <c r="K981" i="2"/>
  <c r="L981" i="2"/>
  <c r="M981" i="2"/>
  <c r="M983" i="2" s="1"/>
  <c r="N981" i="2"/>
  <c r="O981" i="2"/>
  <c r="O983" i="2" s="1"/>
  <c r="P981" i="2"/>
  <c r="Q981" i="2"/>
  <c r="Q983" i="2" s="1"/>
  <c r="R981" i="2"/>
  <c r="S981" i="2"/>
  <c r="T981" i="2"/>
  <c r="U981" i="2"/>
  <c r="V981" i="2"/>
  <c r="W981" i="2"/>
  <c r="X981" i="2"/>
  <c r="Y981" i="2"/>
  <c r="Z981" i="2"/>
  <c r="M990" i="2"/>
  <c r="N990" i="2"/>
  <c r="O990" i="2"/>
  <c r="P990" i="2"/>
  <c r="Q990" i="2"/>
  <c r="L1034" i="2"/>
  <c r="M1034" i="2"/>
  <c r="N1034" i="2"/>
  <c r="O1034" i="2"/>
  <c r="P1034" i="2"/>
  <c r="Q1034" i="2"/>
  <c r="R1034" i="2"/>
  <c r="S1034" i="2"/>
  <c r="T1034" i="2"/>
  <c r="U1034" i="2"/>
  <c r="V1034" i="2"/>
  <c r="W1034" i="2"/>
  <c r="X1034" i="2"/>
  <c r="Y1034" i="2"/>
  <c r="Z1034" i="2"/>
  <c r="AA1035" i="2"/>
  <c r="H1041" i="2"/>
  <c r="I1041" i="2"/>
  <c r="J1041" i="2"/>
  <c r="K1041" i="2"/>
  <c r="L1041" i="2"/>
  <c r="L1067" i="2" s="1"/>
  <c r="M1041" i="2"/>
  <c r="M1067" i="2" s="1"/>
  <c r="AI1067" i="2" s="1"/>
  <c r="N1041" i="2"/>
  <c r="N1067" i="2" s="1"/>
  <c r="O1041" i="2"/>
  <c r="O1067" i="2" s="1"/>
  <c r="P1041" i="2"/>
  <c r="P1067" i="2" s="1"/>
  <c r="Q1041" i="2"/>
  <c r="Q1067" i="2" s="1"/>
  <c r="R1041" i="2"/>
  <c r="R1067" i="2" s="1"/>
  <c r="S1041" i="2"/>
  <c r="S1067" i="2" s="1"/>
  <c r="T1041" i="2"/>
  <c r="T1067" i="2" s="1"/>
  <c r="U1041" i="2"/>
  <c r="U1067" i="2" s="1"/>
  <c r="V1041" i="2"/>
  <c r="V1067" i="2" s="1"/>
  <c r="W1041" i="2"/>
  <c r="W1067" i="2" s="1"/>
  <c r="X1041" i="2"/>
  <c r="X1067" i="2" s="1"/>
  <c r="Y1041" i="2"/>
  <c r="Y1067" i="2" s="1"/>
  <c r="Z1041" i="2"/>
  <c r="Z1067" i="2" s="1"/>
  <c r="H1042" i="2"/>
  <c r="I1042" i="2"/>
  <c r="J1042" i="2"/>
  <c r="K1042" i="2"/>
  <c r="L1042" i="2"/>
  <c r="L1068" i="2" s="1"/>
  <c r="M1042" i="2"/>
  <c r="M1068" i="2" s="1"/>
  <c r="N1042" i="2"/>
  <c r="N1068" i="2" s="1"/>
  <c r="O1042" i="2"/>
  <c r="O1068" i="2" s="1"/>
  <c r="P1042" i="2"/>
  <c r="P1068" i="2" s="1"/>
  <c r="Q1042" i="2"/>
  <c r="Q1068" i="2" s="1"/>
  <c r="R1042" i="2"/>
  <c r="R1068" i="2" s="1"/>
  <c r="S1042" i="2"/>
  <c r="S1068" i="2" s="1"/>
  <c r="T1042" i="2"/>
  <c r="T1068" i="2" s="1"/>
  <c r="U1042" i="2"/>
  <c r="U1068" i="2" s="1"/>
  <c r="V1042" i="2"/>
  <c r="V1068" i="2" s="1"/>
  <c r="W1042" i="2"/>
  <c r="W1068" i="2" s="1"/>
  <c r="X1042" i="2"/>
  <c r="X1068" i="2" s="1"/>
  <c r="Y1042" i="2"/>
  <c r="Y1068" i="2" s="1"/>
  <c r="Z1042" i="2"/>
  <c r="Z1068" i="2" s="1"/>
  <c r="H1043" i="2"/>
  <c r="I1043" i="2"/>
  <c r="J1043" i="2"/>
  <c r="K1043" i="2"/>
  <c r="L1043" i="2"/>
  <c r="L1069" i="2" s="1"/>
  <c r="M1043" i="2"/>
  <c r="M1069" i="2" s="1"/>
  <c r="N1043" i="2"/>
  <c r="N1069" i="2" s="1"/>
  <c r="O1043" i="2"/>
  <c r="O1069" i="2" s="1"/>
  <c r="P1043" i="2"/>
  <c r="P1069" i="2" s="1"/>
  <c r="Q1043" i="2"/>
  <c r="Q1069" i="2" s="1"/>
  <c r="R1043" i="2"/>
  <c r="R1069" i="2" s="1"/>
  <c r="S1043" i="2"/>
  <c r="S1069" i="2" s="1"/>
  <c r="T1043" i="2"/>
  <c r="T1069" i="2" s="1"/>
  <c r="U1043" i="2"/>
  <c r="U1069" i="2" s="1"/>
  <c r="V1043" i="2"/>
  <c r="V1069" i="2" s="1"/>
  <c r="W1043" i="2"/>
  <c r="W1069" i="2" s="1"/>
  <c r="X1043" i="2"/>
  <c r="X1069" i="2" s="1"/>
  <c r="Y1043" i="2"/>
  <c r="Y1069" i="2" s="1"/>
  <c r="Z1043" i="2"/>
  <c r="Z1069" i="2" s="1"/>
  <c r="H1044" i="2"/>
  <c r="I1044" i="2"/>
  <c r="J1044" i="2"/>
  <c r="K1044" i="2"/>
  <c r="L1044" i="2"/>
  <c r="L1070" i="2" s="1"/>
  <c r="M1044" i="2"/>
  <c r="M1070" i="2" s="1"/>
  <c r="N1044" i="2"/>
  <c r="N1070" i="2" s="1"/>
  <c r="O1044" i="2"/>
  <c r="O1070" i="2" s="1"/>
  <c r="P1044" i="2"/>
  <c r="P1070" i="2" s="1"/>
  <c r="Q1044" i="2"/>
  <c r="Q1070" i="2" s="1"/>
  <c r="R1044" i="2"/>
  <c r="R1070" i="2" s="1"/>
  <c r="S1044" i="2"/>
  <c r="S1070" i="2" s="1"/>
  <c r="T1044" i="2"/>
  <c r="T1070" i="2" s="1"/>
  <c r="U1044" i="2"/>
  <c r="U1070" i="2" s="1"/>
  <c r="V1044" i="2"/>
  <c r="V1070" i="2" s="1"/>
  <c r="W1044" i="2"/>
  <c r="W1070" i="2" s="1"/>
  <c r="X1044" i="2"/>
  <c r="X1070" i="2" s="1"/>
  <c r="Y1044" i="2"/>
  <c r="Y1070" i="2" s="1"/>
  <c r="Z1044" i="2"/>
  <c r="Z1070" i="2" s="1"/>
  <c r="H1045" i="2"/>
  <c r="I1045" i="2"/>
  <c r="J1045" i="2"/>
  <c r="K1045" i="2"/>
  <c r="L1045" i="2"/>
  <c r="L1071" i="2" s="1"/>
  <c r="M1045" i="2"/>
  <c r="M1071" i="2" s="1"/>
  <c r="N1045" i="2"/>
  <c r="N1071" i="2" s="1"/>
  <c r="O1045" i="2"/>
  <c r="O1071" i="2" s="1"/>
  <c r="P1045" i="2"/>
  <c r="P1071" i="2" s="1"/>
  <c r="Q1045" i="2"/>
  <c r="Q1071" i="2" s="1"/>
  <c r="R1045" i="2"/>
  <c r="R1071" i="2" s="1"/>
  <c r="S1045" i="2"/>
  <c r="S1071" i="2" s="1"/>
  <c r="T1045" i="2"/>
  <c r="T1071" i="2" s="1"/>
  <c r="U1045" i="2"/>
  <c r="U1071" i="2" s="1"/>
  <c r="V1045" i="2"/>
  <c r="V1071" i="2" s="1"/>
  <c r="W1045" i="2"/>
  <c r="W1071" i="2" s="1"/>
  <c r="X1045" i="2"/>
  <c r="X1071" i="2" s="1"/>
  <c r="Y1045" i="2"/>
  <c r="Y1071" i="2" s="1"/>
  <c r="Z1045" i="2"/>
  <c r="Z1071" i="2" s="1"/>
  <c r="H1047" i="2"/>
  <c r="I1047" i="2"/>
  <c r="J1047" i="2"/>
  <c r="K1047" i="2"/>
  <c r="L1047" i="2"/>
  <c r="M1047" i="2"/>
  <c r="N1047" i="2"/>
  <c r="O1047" i="2"/>
  <c r="P1047" i="2"/>
  <c r="Q1047" i="2"/>
  <c r="R1047" i="2"/>
  <c r="S1047" i="2"/>
  <c r="T1047" i="2"/>
  <c r="U1047" i="2"/>
  <c r="V1047" i="2"/>
  <c r="W1047" i="2"/>
  <c r="X1047" i="2"/>
  <c r="Y1047" i="2"/>
  <c r="Z1047" i="2"/>
  <c r="H1048" i="2"/>
  <c r="I1048" i="2"/>
  <c r="J1048" i="2"/>
  <c r="K1048" i="2"/>
  <c r="L1048" i="2"/>
  <c r="M1048" i="2"/>
  <c r="N1048" i="2"/>
  <c r="O1048" i="2"/>
  <c r="P1048" i="2"/>
  <c r="Q1048" i="2"/>
  <c r="R1048" i="2"/>
  <c r="S1048" i="2"/>
  <c r="T1048" i="2"/>
  <c r="U1048" i="2"/>
  <c r="V1048" i="2"/>
  <c r="W1048" i="2"/>
  <c r="X1048" i="2"/>
  <c r="Y1048" i="2"/>
  <c r="Z1048" i="2"/>
  <c r="H1049" i="2"/>
  <c r="I1049" i="2"/>
  <c r="J1049" i="2"/>
  <c r="K1049" i="2"/>
  <c r="L1049" i="2"/>
  <c r="M1049" i="2"/>
  <c r="N1049" i="2"/>
  <c r="O1049" i="2"/>
  <c r="P1049" i="2"/>
  <c r="Q1049" i="2"/>
  <c r="R1049" i="2"/>
  <c r="S1049" i="2"/>
  <c r="T1049" i="2"/>
  <c r="U1049" i="2"/>
  <c r="V1049" i="2"/>
  <c r="W1049" i="2"/>
  <c r="X1049" i="2"/>
  <c r="Y1049" i="2"/>
  <c r="Z1049" i="2"/>
  <c r="H1050" i="2"/>
  <c r="I1050" i="2"/>
  <c r="J1050" i="2"/>
  <c r="K1050" i="2"/>
  <c r="L1050" i="2"/>
  <c r="M1050" i="2"/>
  <c r="N1050" i="2"/>
  <c r="O1050" i="2"/>
  <c r="P1050" i="2"/>
  <c r="Q1050" i="2"/>
  <c r="R1050" i="2"/>
  <c r="S1050" i="2"/>
  <c r="T1050" i="2"/>
  <c r="U1050" i="2"/>
  <c r="V1050" i="2"/>
  <c r="W1050" i="2"/>
  <c r="X1050" i="2"/>
  <c r="Y1050" i="2"/>
  <c r="Z1050" i="2"/>
  <c r="H1051" i="2"/>
  <c r="I1051" i="2"/>
  <c r="J1051" i="2"/>
  <c r="K1051" i="2"/>
  <c r="L1051" i="2"/>
  <c r="M1051" i="2"/>
  <c r="M1052" i="2"/>
  <c r="N1051" i="2"/>
  <c r="O1051" i="2"/>
  <c r="P1051" i="2"/>
  <c r="Q1051" i="2"/>
  <c r="R1051" i="2"/>
  <c r="S1051" i="2"/>
  <c r="T1051" i="2"/>
  <c r="U1051" i="2"/>
  <c r="V1051" i="2"/>
  <c r="W1051" i="2"/>
  <c r="X1051" i="2"/>
  <c r="Y1051" i="2"/>
  <c r="Z1051" i="2"/>
  <c r="U1053" i="2"/>
  <c r="V1053" i="2"/>
  <c r="W1053" i="2"/>
  <c r="X1053" i="2"/>
  <c r="Y1053" i="2"/>
  <c r="Z1053" i="2"/>
  <c r="U1054" i="2"/>
  <c r="V1054" i="2"/>
  <c r="W1054" i="2"/>
  <c r="X1054" i="2"/>
  <c r="Y1054" i="2"/>
  <c r="Z1054" i="2"/>
  <c r="U1055" i="2"/>
  <c r="V1055" i="2"/>
  <c r="W1055" i="2"/>
  <c r="X1055" i="2"/>
  <c r="Y1055" i="2"/>
  <c r="Z1055" i="2"/>
  <c r="AG1055" i="2"/>
  <c r="U1056" i="2"/>
  <c r="V1056" i="2"/>
  <c r="W1056" i="2"/>
  <c r="X1056" i="2"/>
  <c r="Y1056" i="2"/>
  <c r="Z1056" i="2"/>
  <c r="U1057" i="2"/>
  <c r="V1057" i="2"/>
  <c r="W1057" i="2"/>
  <c r="X1057" i="2"/>
  <c r="Y1057" i="2"/>
  <c r="Z1057" i="2"/>
  <c r="AG1057" i="2" s="1"/>
  <c r="M1058" i="2"/>
  <c r="N1058" i="2"/>
  <c r="O1058" i="2"/>
  <c r="P1058" i="2"/>
  <c r="Q1058" i="2"/>
  <c r="R1058" i="2"/>
  <c r="S1058" i="2"/>
  <c r="T1058" i="2"/>
  <c r="U1058" i="2"/>
  <c r="V1058" i="2"/>
  <c r="W1058" i="2"/>
  <c r="X1058" i="2"/>
  <c r="Y1058" i="2"/>
  <c r="Z1058" i="2"/>
  <c r="U1059" i="2"/>
  <c r="V1059" i="2"/>
  <c r="W1059" i="2"/>
  <c r="X1059" i="2"/>
  <c r="Y1059" i="2"/>
  <c r="Z1059" i="2"/>
  <c r="I1061" i="2"/>
  <c r="J1061" i="2"/>
  <c r="K1061" i="2"/>
  <c r="L1061" i="2"/>
  <c r="M1061" i="2"/>
  <c r="N1061" i="2"/>
  <c r="O1061" i="2"/>
  <c r="P1061" i="2"/>
  <c r="Q1061" i="2"/>
  <c r="R1061" i="2"/>
  <c r="S1061" i="2"/>
  <c r="T1061" i="2"/>
  <c r="U1061" i="2"/>
  <c r="V1061" i="2"/>
  <c r="W1061" i="2"/>
  <c r="X1061" i="2"/>
  <c r="Y1061" i="2"/>
  <c r="Z1061" i="2"/>
  <c r="I1062" i="2"/>
  <c r="J1062" i="2"/>
  <c r="K1062" i="2"/>
  <c r="L1062" i="2"/>
  <c r="M1062" i="2"/>
  <c r="N1062" i="2"/>
  <c r="O1062" i="2"/>
  <c r="P1062" i="2"/>
  <c r="Q1062" i="2"/>
  <c r="R1062" i="2"/>
  <c r="S1062" i="2"/>
  <c r="T1062" i="2"/>
  <c r="U1062" i="2"/>
  <c r="V1062" i="2"/>
  <c r="W1062" i="2"/>
  <c r="X1062" i="2"/>
  <c r="Y1062" i="2"/>
  <c r="Z1062" i="2"/>
  <c r="I1063" i="2"/>
  <c r="J1063" i="2"/>
  <c r="K1063" i="2"/>
  <c r="L1063" i="2"/>
  <c r="M1063" i="2"/>
  <c r="N1063" i="2"/>
  <c r="O1063" i="2"/>
  <c r="P1063" i="2"/>
  <c r="Q1063" i="2"/>
  <c r="R1063" i="2"/>
  <c r="S1063" i="2"/>
  <c r="T1063" i="2"/>
  <c r="U1063" i="2"/>
  <c r="V1063" i="2"/>
  <c r="W1063" i="2"/>
  <c r="X1063" i="2"/>
  <c r="Y1063" i="2"/>
  <c r="Z1063" i="2"/>
  <c r="I1064" i="2"/>
  <c r="J1064" i="2"/>
  <c r="K1064" i="2"/>
  <c r="L1064" i="2"/>
  <c r="M1064" i="2"/>
  <c r="N1064" i="2"/>
  <c r="O1064" i="2"/>
  <c r="P1064" i="2"/>
  <c r="Q1064" i="2"/>
  <c r="R1064" i="2"/>
  <c r="S1064" i="2"/>
  <c r="T1064" i="2"/>
  <c r="U1064" i="2"/>
  <c r="V1064" i="2"/>
  <c r="W1064" i="2"/>
  <c r="X1064" i="2"/>
  <c r="Y1064" i="2"/>
  <c r="Z1064" i="2"/>
  <c r="I1065" i="2"/>
  <c r="J1065" i="2"/>
  <c r="K1065" i="2"/>
  <c r="L1065" i="2"/>
  <c r="M1065" i="2"/>
  <c r="N1065" i="2"/>
  <c r="O1065" i="2"/>
  <c r="P1065" i="2"/>
  <c r="Q1065" i="2"/>
  <c r="R1065" i="2"/>
  <c r="S1065" i="2"/>
  <c r="T1065" i="2"/>
  <c r="U1065" i="2"/>
  <c r="V1065" i="2"/>
  <c r="W1065" i="2"/>
  <c r="X1065" i="2"/>
  <c r="Y1065" i="2"/>
  <c r="Z1065" i="2"/>
  <c r="Y1075" i="2"/>
  <c r="AF165" i="1"/>
  <c r="Z1075" i="2"/>
  <c r="BM165" i="1" s="1"/>
  <c r="Y1081" i="2"/>
  <c r="Y1085" i="2" s="1"/>
  <c r="Z1081" i="2"/>
  <c r="BM169" i="1" s="1"/>
  <c r="Y1082" i="2"/>
  <c r="Z1082" i="2"/>
  <c r="Y1083" i="2"/>
  <c r="Z1083" i="2"/>
  <c r="Y1084" i="2"/>
  <c r="Y1087" i="2" s="1"/>
  <c r="Z1084" i="2"/>
  <c r="Y1086" i="2"/>
  <c r="Z1086" i="2"/>
  <c r="Y1089" i="2"/>
  <c r="Z1089" i="2"/>
  <c r="Y1090" i="2"/>
  <c r="Z1090" i="2"/>
  <c r="H1099" i="2"/>
  <c r="I1099" i="2"/>
  <c r="J1099" i="2"/>
  <c r="K1099" i="2"/>
  <c r="L1099" i="2"/>
  <c r="M1099" i="2"/>
  <c r="N1099" i="2"/>
  <c r="O1099" i="2"/>
  <c r="P1099" i="2"/>
  <c r="Q1099" i="2"/>
  <c r="R1099" i="2"/>
  <c r="S1099" i="2"/>
  <c r="T1099" i="2"/>
  <c r="U1099" i="2"/>
  <c r="V1099" i="2"/>
  <c r="W1099" i="2"/>
  <c r="X1099" i="2"/>
  <c r="Y1099" i="2"/>
  <c r="Z1099" i="2"/>
  <c r="I1100" i="2"/>
  <c r="J1100" i="2"/>
  <c r="K1100" i="2"/>
  <c r="L1100" i="2"/>
  <c r="M1100" i="2"/>
  <c r="N1100" i="2"/>
  <c r="O1100" i="2"/>
  <c r="P1100" i="2"/>
  <c r="Q1100" i="2"/>
  <c r="R1100" i="2"/>
  <c r="S1100" i="2"/>
  <c r="T1100" i="2"/>
  <c r="U1100" i="2"/>
  <c r="V1100" i="2"/>
  <c r="W1100" i="2"/>
  <c r="X1100" i="2"/>
  <c r="Y1100" i="2"/>
  <c r="Z1100" i="2"/>
  <c r="H1102" i="2"/>
  <c r="H1106" i="2" s="1"/>
  <c r="I1102" i="2"/>
  <c r="I1106" i="2" s="1"/>
  <c r="J1102" i="2"/>
  <c r="K1102" i="2"/>
  <c r="K1106" i="2" s="1"/>
  <c r="L1102" i="2"/>
  <c r="L1106" i="2" s="1"/>
  <c r="M1102" i="2"/>
  <c r="M1106" i="2" s="1"/>
  <c r="N1102" i="2"/>
  <c r="O1102" i="2"/>
  <c r="P1102" i="2"/>
  <c r="P1106" i="2" s="1"/>
  <c r="Q1102" i="2"/>
  <c r="Q1106" i="2" s="1"/>
  <c r="R1102" i="2"/>
  <c r="R1106" i="2" s="1"/>
  <c r="S1102" i="2"/>
  <c r="T1102" i="2"/>
  <c r="T1106" i="2" s="1"/>
  <c r="U1102" i="2"/>
  <c r="V1102" i="2"/>
  <c r="V1106" i="2"/>
  <c r="W1102" i="2"/>
  <c r="W1106" i="2" s="1"/>
  <c r="X1102" i="2"/>
  <c r="X1106" i="2" s="1"/>
  <c r="Y1102" i="2"/>
  <c r="Z1102" i="2"/>
  <c r="I1103" i="2"/>
  <c r="J1103" i="2"/>
  <c r="K1103" i="2"/>
  <c r="L1103" i="2"/>
  <c r="M1103" i="2"/>
  <c r="N1103" i="2"/>
  <c r="O1103" i="2"/>
  <c r="P1103" i="2"/>
  <c r="P1104" i="2" s="1"/>
  <c r="Q1103" i="2"/>
  <c r="R1103" i="2"/>
  <c r="S1103" i="2"/>
  <c r="T1103" i="2"/>
  <c r="U1103" i="2"/>
  <c r="V1103" i="2"/>
  <c r="W1103" i="2"/>
  <c r="X1103" i="2"/>
  <c r="Y1103" i="2"/>
  <c r="Z1103" i="2"/>
  <c r="Q1107" i="2"/>
  <c r="R1107" i="2"/>
  <c r="S1107" i="2"/>
  <c r="T1107" i="2"/>
  <c r="U1107" i="2"/>
  <c r="V1107" i="2"/>
  <c r="M1108" i="2"/>
  <c r="N1108" i="2"/>
  <c r="O1108" i="2"/>
  <c r="P1108" i="2"/>
  <c r="Q1108" i="2"/>
  <c r="R1108" i="2"/>
  <c r="S1108" i="2"/>
  <c r="T1108" i="2"/>
  <c r="U1108" i="2"/>
  <c r="V1108" i="2"/>
  <c r="W1108" i="2"/>
  <c r="X1108" i="2"/>
  <c r="Y1108" i="2"/>
  <c r="Z1108" i="2"/>
  <c r="AF1108" i="2" s="1"/>
  <c r="M1109" i="2"/>
  <c r="M1139" i="2" s="1"/>
  <c r="N1109" i="2"/>
  <c r="O1109" i="2"/>
  <c r="P1109" i="2"/>
  <c r="Q1109" i="2"/>
  <c r="R1109" i="2"/>
  <c r="R1139" i="2" s="1"/>
  <c r="S1109" i="2"/>
  <c r="T1109" i="2"/>
  <c r="T1139" i="2" s="1"/>
  <c r="U1109" i="2"/>
  <c r="V1109" i="2"/>
  <c r="V1140" i="2" s="1"/>
  <c r="W1109" i="2"/>
  <c r="X1109" i="2"/>
  <c r="X1139" i="2" s="1"/>
  <c r="Y1109" i="2"/>
  <c r="Z1109" i="2"/>
  <c r="U1110" i="2"/>
  <c r="V1110" i="2"/>
  <c r="W1110" i="2"/>
  <c r="X1110" i="2"/>
  <c r="Y1110" i="2"/>
  <c r="Z1110" i="2"/>
  <c r="I1111" i="2"/>
  <c r="J1111" i="2"/>
  <c r="K1111" i="2"/>
  <c r="L1111" i="2"/>
  <c r="M1111" i="2"/>
  <c r="N1111" i="2"/>
  <c r="O1111" i="2"/>
  <c r="P1111" i="2"/>
  <c r="Q1111" i="2"/>
  <c r="R1111" i="2"/>
  <c r="S1111" i="2"/>
  <c r="T1111" i="2"/>
  <c r="U1111" i="2"/>
  <c r="V1111" i="2"/>
  <c r="W1111" i="2"/>
  <c r="X1111" i="2"/>
  <c r="Y1111" i="2"/>
  <c r="Z1111" i="2"/>
  <c r="AE1111" i="2" s="1"/>
  <c r="I1112" i="2"/>
  <c r="J1112" i="2"/>
  <c r="K1112" i="2"/>
  <c r="L1112" i="2"/>
  <c r="M1112" i="2"/>
  <c r="N1112" i="2"/>
  <c r="O1112" i="2"/>
  <c r="P1112" i="2"/>
  <c r="Q1112" i="2"/>
  <c r="R1112" i="2"/>
  <c r="S1112" i="2"/>
  <c r="T1112" i="2"/>
  <c r="U1112" i="2"/>
  <c r="V1112" i="2"/>
  <c r="W1112" i="2"/>
  <c r="X1112" i="2"/>
  <c r="Y1112" i="2"/>
  <c r="Z1112" i="2"/>
  <c r="M1113" i="2"/>
  <c r="N1113" i="2"/>
  <c r="O1113" i="2"/>
  <c r="P1113" i="2"/>
  <c r="Q1113" i="2"/>
  <c r="R1113" i="2"/>
  <c r="S1113" i="2"/>
  <c r="T1113" i="2"/>
  <c r="U1113" i="2"/>
  <c r="V1113" i="2"/>
  <c r="W1113" i="2"/>
  <c r="X1113" i="2"/>
  <c r="Y1113" i="2"/>
  <c r="Z1113" i="2"/>
  <c r="W1115" i="2"/>
  <c r="X1115" i="2"/>
  <c r="Z1115" i="2"/>
  <c r="W1121" i="2"/>
  <c r="X1121" i="2"/>
  <c r="W1122" i="2"/>
  <c r="X1122" i="2"/>
  <c r="Z1122" i="2"/>
  <c r="W1123" i="2"/>
  <c r="X1123" i="2"/>
  <c r="Z1123" i="2"/>
  <c r="W1124" i="2"/>
  <c r="X1124" i="2"/>
  <c r="Z1124" i="2"/>
  <c r="W1126" i="2"/>
  <c r="X1126" i="2"/>
  <c r="Z1126" i="2"/>
  <c r="W1129" i="2"/>
  <c r="X1129" i="2"/>
  <c r="Z1129" i="2"/>
  <c r="Q1133" i="2"/>
  <c r="X1133" i="2"/>
  <c r="X1135" i="2" s="1"/>
  <c r="X1137" i="2" s="1"/>
  <c r="F1144" i="2"/>
  <c r="G1144" i="2"/>
  <c r="H1144" i="2"/>
  <c r="I1144" i="2"/>
  <c r="J1144" i="2"/>
  <c r="K1144" i="2"/>
  <c r="L1144" i="2"/>
  <c r="M1144" i="2"/>
  <c r="N1144" i="2"/>
  <c r="O1144" i="2"/>
  <c r="P1144" i="2"/>
  <c r="Q1144" i="2"/>
  <c r="R1144" i="2"/>
  <c r="S1144" i="2"/>
  <c r="T1144" i="2"/>
  <c r="U1144" i="2"/>
  <c r="V1144" i="2"/>
  <c r="W1144" i="2"/>
  <c r="X1144" i="2"/>
  <c r="AF1147" i="2"/>
  <c r="N1160" i="2"/>
  <c r="O1160" i="2"/>
  <c r="P1160" i="2"/>
  <c r="Q1160" i="2"/>
  <c r="R1160" i="2"/>
  <c r="S1160" i="2"/>
  <c r="T1160" i="2"/>
  <c r="U1160" i="2"/>
  <c r="V1160" i="2"/>
  <c r="AH1160" i="2" s="1"/>
  <c r="W1160" i="2"/>
  <c r="X1160" i="2"/>
  <c r="Y1160" i="2"/>
  <c r="Q1173" i="2"/>
  <c r="R1173" i="2"/>
  <c r="S1173" i="2"/>
  <c r="T1173" i="2"/>
  <c r="U1173" i="2"/>
  <c r="V1173" i="2"/>
  <c r="W1173" i="2"/>
  <c r="X1173" i="2"/>
  <c r="H1175" i="2"/>
  <c r="H1181" i="2" s="1"/>
  <c r="I1175" i="2"/>
  <c r="J1175" i="2"/>
  <c r="K1175" i="2"/>
  <c r="L1175" i="2"/>
  <c r="M1175" i="2"/>
  <c r="N1175" i="2"/>
  <c r="O1175" i="2"/>
  <c r="P1175" i="2"/>
  <c r="Q1175" i="2"/>
  <c r="R1175" i="2"/>
  <c r="S1175" i="2"/>
  <c r="T1175" i="2"/>
  <c r="U1175" i="2"/>
  <c r="V1175" i="2"/>
  <c r="W1175" i="2"/>
  <c r="X1175" i="2"/>
  <c r="Y1175" i="2"/>
  <c r="Z1175" i="2"/>
  <c r="H1176" i="2"/>
  <c r="I1176" i="2"/>
  <c r="J1176" i="2"/>
  <c r="K1176" i="2"/>
  <c r="L1176" i="2"/>
  <c r="M1176" i="2"/>
  <c r="M1177" i="2" s="1"/>
  <c r="N1176" i="2"/>
  <c r="O1176" i="2"/>
  <c r="P1176" i="2"/>
  <c r="Q1176" i="2"/>
  <c r="R1176" i="2"/>
  <c r="S1176" i="2"/>
  <c r="T1176" i="2"/>
  <c r="U1176" i="2"/>
  <c r="V1176" i="2"/>
  <c r="W1176" i="2"/>
  <c r="X1176" i="2"/>
  <c r="Y1176" i="2"/>
  <c r="Y1177" i="2" s="1"/>
  <c r="Z1176" i="2"/>
  <c r="H1178" i="2"/>
  <c r="H1182" i="2" s="1"/>
  <c r="I1178" i="2"/>
  <c r="J1178" i="2"/>
  <c r="K1178" i="2"/>
  <c r="K1182" i="2" s="1"/>
  <c r="L1178" i="2"/>
  <c r="L1182" i="2" s="1"/>
  <c r="M1178" i="2"/>
  <c r="M1182" i="2" s="1"/>
  <c r="N1178" i="2"/>
  <c r="O1178" i="2"/>
  <c r="P1178" i="2"/>
  <c r="P1182" i="2" s="1"/>
  <c r="Q1178" i="2"/>
  <c r="R1178" i="2"/>
  <c r="R1182" i="2" s="1"/>
  <c r="S1178" i="2"/>
  <c r="S1182" i="2" s="1"/>
  <c r="T1178" i="2"/>
  <c r="T1182" i="2" s="1"/>
  <c r="U1178" i="2"/>
  <c r="U1182" i="2" s="1"/>
  <c r="V1178" i="2"/>
  <c r="W1178" i="2"/>
  <c r="W1182" i="2" s="1"/>
  <c r="X1178" i="2"/>
  <c r="Y1178" i="2"/>
  <c r="Y1182" i="2" s="1"/>
  <c r="Z1178" i="2"/>
  <c r="H1179" i="2"/>
  <c r="I1179" i="2"/>
  <c r="J1179" i="2"/>
  <c r="K1179" i="2"/>
  <c r="L1179" i="2"/>
  <c r="M1179" i="2"/>
  <c r="N1179" i="2"/>
  <c r="O1179" i="2"/>
  <c r="P1179" i="2"/>
  <c r="Q1179" i="2"/>
  <c r="R1179" i="2"/>
  <c r="S1179" i="2"/>
  <c r="T1179" i="2"/>
  <c r="T1180" i="2" s="1"/>
  <c r="U1179" i="2"/>
  <c r="V1179" i="2"/>
  <c r="W1179" i="2"/>
  <c r="X1179" i="2"/>
  <c r="Y1179" i="2"/>
  <c r="Z1179" i="2"/>
  <c r="H1185" i="2"/>
  <c r="I1185" i="2"/>
  <c r="J1185" i="2"/>
  <c r="K1185" i="2"/>
  <c r="L1185" i="2"/>
  <c r="M1185" i="2"/>
  <c r="N1185" i="2"/>
  <c r="O1185" i="2"/>
  <c r="P1185" i="2"/>
  <c r="Q1185" i="2"/>
  <c r="R1185" i="2"/>
  <c r="S1185" i="2"/>
  <c r="T1185" i="2"/>
  <c r="U1185" i="2"/>
  <c r="V1185" i="2"/>
  <c r="W1185" i="2"/>
  <c r="X1185" i="2"/>
  <c r="Y1185" i="2"/>
  <c r="H1191" i="2"/>
  <c r="H1198" i="2" s="1"/>
  <c r="I1191" i="2"/>
  <c r="I1198" i="2" s="1"/>
  <c r="J1191" i="2"/>
  <c r="J1198" i="2" s="1"/>
  <c r="K1191" i="2"/>
  <c r="K1196" i="2"/>
  <c r="L1191" i="2"/>
  <c r="L1196" i="2" s="1"/>
  <c r="M1191" i="2"/>
  <c r="M1201" i="2" s="1"/>
  <c r="N1191" i="2"/>
  <c r="N1201" i="2" s="1"/>
  <c r="O1191" i="2"/>
  <c r="O1196" i="2" s="1"/>
  <c r="P1191" i="2"/>
  <c r="P1198" i="2" s="1"/>
  <c r="Q1191" i="2"/>
  <c r="R1191" i="2"/>
  <c r="S1191" i="2"/>
  <c r="T1191" i="2"/>
  <c r="T1196" i="2" s="1"/>
  <c r="T1197" i="2" s="1"/>
  <c r="U1191" i="2"/>
  <c r="U1201" i="2" s="1"/>
  <c r="V1191" i="2"/>
  <c r="V1196" i="2" s="1"/>
  <c r="W1191" i="2"/>
  <c r="W1196" i="2" s="1"/>
  <c r="X1191" i="2"/>
  <c r="X1198" i="2" s="1"/>
  <c r="Y1191" i="2"/>
  <c r="W1199" i="2"/>
  <c r="X1199" i="2"/>
  <c r="Y1199" i="2"/>
  <c r="X1226" i="2"/>
  <c r="R1227" i="2"/>
  <c r="S1227" i="2"/>
  <c r="T1227" i="2"/>
  <c r="U1227" i="2"/>
  <c r="V1227" i="2"/>
  <c r="W1227" i="2"/>
  <c r="X1248" i="2"/>
  <c r="R1249" i="2"/>
  <c r="S1249" i="2"/>
  <c r="T1249" i="2"/>
  <c r="U1249" i="2"/>
  <c r="V1249" i="2"/>
  <c r="W1249" i="2"/>
  <c r="X1270" i="2"/>
  <c r="X1295" i="2"/>
  <c r="R1296" i="2"/>
  <c r="S1296" i="2"/>
  <c r="T1296" i="2"/>
  <c r="U1296" i="2"/>
  <c r="V1296" i="2"/>
  <c r="W1296" i="2"/>
  <c r="X1317" i="2"/>
  <c r="R1318" i="2"/>
  <c r="S1318" i="2"/>
  <c r="T1318" i="2"/>
  <c r="U1318" i="2"/>
  <c r="V1318" i="2"/>
  <c r="W1318" i="2"/>
  <c r="X1339" i="2"/>
  <c r="R1340" i="2"/>
  <c r="S1340" i="2"/>
  <c r="T1340" i="2"/>
  <c r="U1340" i="2"/>
  <c r="V1340" i="2"/>
  <c r="W1340" i="2"/>
  <c r="R1344" i="2"/>
  <c r="B191" i="1" s="1"/>
  <c r="S1344" i="2"/>
  <c r="C191" i="1" s="1"/>
  <c r="T1344" i="2"/>
  <c r="T1618" i="2" s="1"/>
  <c r="T1774" i="2" s="1"/>
  <c r="U1344" i="2"/>
  <c r="V1344" i="2"/>
  <c r="F191" i="1" s="1"/>
  <c r="W1344" i="2"/>
  <c r="G191" i="1" s="1"/>
  <c r="X1344" i="2"/>
  <c r="Y1344" i="2"/>
  <c r="R1345" i="2"/>
  <c r="S1345" i="2"/>
  <c r="T1345" i="2"/>
  <c r="U1345" i="2"/>
  <c r="V1345" i="2"/>
  <c r="W1345" i="2"/>
  <c r="X1345" i="2"/>
  <c r="Y1345" i="2"/>
  <c r="R1346" i="2"/>
  <c r="R1619" i="2" s="1"/>
  <c r="S1346" i="2"/>
  <c r="S1619" i="2" s="1"/>
  <c r="S1640" i="2" s="1"/>
  <c r="T1346" i="2"/>
  <c r="D192" i="1" s="1"/>
  <c r="U1346" i="2"/>
  <c r="V1346" i="2"/>
  <c r="V1619" i="2" s="1"/>
  <c r="W1346" i="2"/>
  <c r="G192" i="1"/>
  <c r="X1346" i="2"/>
  <c r="Y1346" i="2"/>
  <c r="Y1619" i="2" s="1"/>
  <c r="AB1347" i="2"/>
  <c r="AB1351" i="2"/>
  <c r="R1355" i="2"/>
  <c r="R1620" i="2" s="1"/>
  <c r="S1355" i="2"/>
  <c r="S1620" i="2" s="1"/>
  <c r="T1355" i="2"/>
  <c r="U1355" i="2"/>
  <c r="U1620" i="2"/>
  <c r="V1355" i="2"/>
  <c r="F193" i="1" s="1"/>
  <c r="W1355" i="2"/>
  <c r="X1355" i="2"/>
  <c r="H193" i="1" s="1"/>
  <c r="Y1355" i="2"/>
  <c r="R1356" i="2"/>
  <c r="R1621" i="2" s="1"/>
  <c r="R1905" i="2" s="1"/>
  <c r="S1356" i="2"/>
  <c r="T1356" i="2"/>
  <c r="D194" i="1" s="1"/>
  <c r="U1356" i="2"/>
  <c r="U1621" i="2" s="1"/>
  <c r="U1905" i="2" s="1"/>
  <c r="V1356" i="2"/>
  <c r="V1621" i="2" s="1"/>
  <c r="V1905" i="2" s="1"/>
  <c r="W1356" i="2"/>
  <c r="X1356" i="2"/>
  <c r="X1621" i="2" s="1"/>
  <c r="Y1356" i="2"/>
  <c r="I194" i="1" s="1"/>
  <c r="I203" i="1" s="1"/>
  <c r="R1357" i="2"/>
  <c r="B195" i="1" s="1"/>
  <c r="S1357" i="2"/>
  <c r="C195" i="1"/>
  <c r="T1357" i="2"/>
  <c r="D195" i="1"/>
  <c r="U1357" i="2"/>
  <c r="E195" i="1"/>
  <c r="V1357" i="2"/>
  <c r="F195" i="1" s="1"/>
  <c r="W1357" i="2"/>
  <c r="G195" i="1" s="1"/>
  <c r="X1357" i="2"/>
  <c r="H195" i="1" s="1"/>
  <c r="Y1357" i="2"/>
  <c r="I195" i="1"/>
  <c r="R1358" i="2"/>
  <c r="B196" i="1"/>
  <c r="S1358" i="2"/>
  <c r="C196" i="1"/>
  <c r="T1358" i="2"/>
  <c r="D196" i="1"/>
  <c r="U1358" i="2"/>
  <c r="E196" i="1" s="1"/>
  <c r="V1358" i="2"/>
  <c r="F196" i="1" s="1"/>
  <c r="W1358" i="2"/>
  <c r="G196" i="1"/>
  <c r="X1358" i="2"/>
  <c r="H196" i="1"/>
  <c r="Y1358" i="2"/>
  <c r="I196" i="1" s="1"/>
  <c r="R1359" i="2"/>
  <c r="B197" i="1" s="1"/>
  <c r="S1359" i="2"/>
  <c r="C197" i="1" s="1"/>
  <c r="T1359" i="2"/>
  <c r="D197" i="1"/>
  <c r="U1359" i="2"/>
  <c r="E197" i="1" s="1"/>
  <c r="V1359" i="2"/>
  <c r="F197" i="1" s="1"/>
  <c r="W1359" i="2"/>
  <c r="G197" i="1" s="1"/>
  <c r="X1359" i="2"/>
  <c r="H197" i="1" s="1"/>
  <c r="Y1359" i="2"/>
  <c r="I197" i="1" s="1"/>
  <c r="R1360" i="2"/>
  <c r="S1360" i="2"/>
  <c r="T1360" i="2"/>
  <c r="T1622" i="2" s="1"/>
  <c r="U1360" i="2"/>
  <c r="V1360" i="2"/>
  <c r="W1360" i="2"/>
  <c r="X1360" i="2"/>
  <c r="Y1360" i="2"/>
  <c r="R1361" i="2"/>
  <c r="S1361" i="2"/>
  <c r="T1361" i="2"/>
  <c r="U1361" i="2"/>
  <c r="V1361" i="2"/>
  <c r="W1361" i="2"/>
  <c r="X1361" i="2"/>
  <c r="Y1361" i="2"/>
  <c r="R1362" i="2"/>
  <c r="S1362" i="2"/>
  <c r="T1362" i="2"/>
  <c r="U1362" i="2"/>
  <c r="V1362" i="2"/>
  <c r="W1362" i="2"/>
  <c r="X1362" i="2"/>
  <c r="Y1362" i="2"/>
  <c r="R1363" i="2"/>
  <c r="S1363" i="2"/>
  <c r="T1363" i="2"/>
  <c r="U1363" i="2"/>
  <c r="V1363" i="2"/>
  <c r="W1363" i="2"/>
  <c r="X1363" i="2"/>
  <c r="Y1363" i="2"/>
  <c r="R1364" i="2"/>
  <c r="S1364" i="2"/>
  <c r="T1364" i="2"/>
  <c r="U1364" i="2"/>
  <c r="V1364" i="2"/>
  <c r="W1364" i="2"/>
  <c r="X1364" i="2"/>
  <c r="Y1364" i="2"/>
  <c r="R1365" i="2"/>
  <c r="S1365" i="2"/>
  <c r="T1365" i="2"/>
  <c r="U1365" i="2"/>
  <c r="V1365" i="2"/>
  <c r="W1365" i="2"/>
  <c r="X1365" i="2"/>
  <c r="Y1365" i="2"/>
  <c r="R1366" i="2"/>
  <c r="S1366" i="2"/>
  <c r="S1623" i="2" s="1"/>
  <c r="S1891" i="2" s="1"/>
  <c r="T1366" i="2"/>
  <c r="D199" i="1" s="1"/>
  <c r="U1366" i="2"/>
  <c r="U1623" i="2" s="1"/>
  <c r="U1891" i="2" s="1"/>
  <c r="V1366" i="2"/>
  <c r="W1366" i="2"/>
  <c r="X1366" i="2"/>
  <c r="X1623" i="2" s="1"/>
  <c r="X1891" i="2" s="1"/>
  <c r="Y1366" i="2"/>
  <c r="I199" i="1" s="1"/>
  <c r="R1367" i="2"/>
  <c r="S1367" i="2"/>
  <c r="T1367" i="2"/>
  <c r="U1367" i="2"/>
  <c r="V1367" i="2"/>
  <c r="W1367" i="2"/>
  <c r="X1367" i="2"/>
  <c r="Y1367" i="2"/>
  <c r="R1368" i="2"/>
  <c r="S1368" i="2"/>
  <c r="T1368" i="2"/>
  <c r="U1368" i="2"/>
  <c r="V1368" i="2"/>
  <c r="W1368" i="2"/>
  <c r="X1368" i="2"/>
  <c r="Y1368" i="2"/>
  <c r="R1369" i="2"/>
  <c r="S1369" i="2"/>
  <c r="T1369" i="2"/>
  <c r="U1369" i="2"/>
  <c r="V1369" i="2"/>
  <c r="W1369" i="2"/>
  <c r="X1369" i="2"/>
  <c r="Y1369" i="2"/>
  <c r="R1370" i="2"/>
  <c r="S1370" i="2"/>
  <c r="T1370" i="2"/>
  <c r="U1370" i="2"/>
  <c r="V1370" i="2"/>
  <c r="W1370" i="2"/>
  <c r="X1370" i="2"/>
  <c r="Y1370" i="2"/>
  <c r="Y1371" i="2"/>
  <c r="Y1617" i="2"/>
  <c r="R1374" i="2"/>
  <c r="R1626" i="2" s="1"/>
  <c r="R1775" i="2" s="1"/>
  <c r="S1374" i="2"/>
  <c r="C238" i="1" s="1"/>
  <c r="T1374" i="2"/>
  <c r="U1374" i="2"/>
  <c r="V1374" i="2"/>
  <c r="V1626" i="2"/>
  <c r="V1775" i="2" s="1"/>
  <c r="W1374" i="2"/>
  <c r="W1626" i="2" s="1"/>
  <c r="X1374" i="2"/>
  <c r="X1626" i="2" s="1"/>
  <c r="X1775" i="2" s="1"/>
  <c r="Y1374" i="2"/>
  <c r="Y1626" i="2" s="1"/>
  <c r="Y1775" i="2" s="1"/>
  <c r="R1375" i="2"/>
  <c r="S1375" i="2"/>
  <c r="T1375" i="2"/>
  <c r="U1375" i="2"/>
  <c r="V1375" i="2"/>
  <c r="W1375" i="2"/>
  <c r="X1375" i="2"/>
  <c r="Y1375" i="2"/>
  <c r="R1376" i="2"/>
  <c r="S1376" i="2"/>
  <c r="C239" i="1"/>
  <c r="T1376" i="2"/>
  <c r="U1376" i="2"/>
  <c r="V1376" i="2"/>
  <c r="V1627" i="2" s="1"/>
  <c r="W1376" i="2"/>
  <c r="W1627" i="2" s="1"/>
  <c r="X1376" i="2"/>
  <c r="H239" i="1" s="1"/>
  <c r="Y1376" i="2"/>
  <c r="I239" i="1" s="1"/>
  <c r="R1385" i="2"/>
  <c r="B240" i="1" s="1"/>
  <c r="S1385" i="2"/>
  <c r="C240" i="1" s="1"/>
  <c r="T1385" i="2"/>
  <c r="U1385" i="2"/>
  <c r="E240" i="1" s="1"/>
  <c r="V1385" i="2"/>
  <c r="W1385" i="2"/>
  <c r="W1878" i="2" s="1"/>
  <c r="W1879" i="2" s="1"/>
  <c r="W1880" i="2" s="1"/>
  <c r="X1385" i="2"/>
  <c r="H240" i="1" s="1"/>
  <c r="Y1385" i="2"/>
  <c r="I240" i="1" s="1"/>
  <c r="R1386" i="2"/>
  <c r="S1386" i="2"/>
  <c r="S1629" i="2" s="1"/>
  <c r="T1386" i="2"/>
  <c r="U1386" i="2"/>
  <c r="V1386" i="2"/>
  <c r="V1629" i="2" s="1"/>
  <c r="W1386" i="2"/>
  <c r="W1629" i="2" s="1"/>
  <c r="W1906" i="2" s="1"/>
  <c r="X1386" i="2"/>
  <c r="X1629" i="2" s="1"/>
  <c r="X1906" i="2" s="1"/>
  <c r="Y1386" i="2"/>
  <c r="R1387" i="2"/>
  <c r="B242" i="1" s="1"/>
  <c r="S1387" i="2"/>
  <c r="C242" i="1" s="1"/>
  <c r="T1387" i="2"/>
  <c r="D242" i="1"/>
  <c r="U1387" i="2"/>
  <c r="E242" i="1" s="1"/>
  <c r="V1387" i="2"/>
  <c r="F242" i="1"/>
  <c r="W1387" i="2"/>
  <c r="G242" i="1" s="1"/>
  <c r="X1387" i="2"/>
  <c r="H242" i="1" s="1"/>
  <c r="Y1387" i="2"/>
  <c r="I242" i="1" s="1"/>
  <c r="R1388" i="2"/>
  <c r="B243" i="1" s="1"/>
  <c r="S1388" i="2"/>
  <c r="C243" i="1" s="1"/>
  <c r="C249" i="1" s="1"/>
  <c r="T1388" i="2"/>
  <c r="D243" i="1" s="1"/>
  <c r="U1388" i="2"/>
  <c r="E243" i="1" s="1"/>
  <c r="V1388" i="2"/>
  <c r="F243" i="1" s="1"/>
  <c r="W1388" i="2"/>
  <c r="G243" i="1" s="1"/>
  <c r="X1388" i="2"/>
  <c r="H243" i="1" s="1"/>
  <c r="Y1388" i="2"/>
  <c r="I243" i="1" s="1"/>
  <c r="R1389" i="2"/>
  <c r="B244" i="1" s="1"/>
  <c r="S1389" i="2"/>
  <c r="C244" i="1" s="1"/>
  <c r="T1389" i="2"/>
  <c r="D244" i="1" s="1"/>
  <c r="U1389" i="2"/>
  <c r="E244" i="1" s="1"/>
  <c r="V1389" i="2"/>
  <c r="F244" i="1" s="1"/>
  <c r="W1389" i="2"/>
  <c r="G244" i="1" s="1"/>
  <c r="X1389" i="2"/>
  <c r="H244" i="1" s="1"/>
  <c r="Y1389" i="2"/>
  <c r="I244" i="1" s="1"/>
  <c r="R1390" i="2"/>
  <c r="R1630" i="2" s="1"/>
  <c r="S1390" i="2"/>
  <c r="S1630" i="2" s="1"/>
  <c r="T1390" i="2"/>
  <c r="U1390" i="2"/>
  <c r="U1630" i="2"/>
  <c r="V1390" i="2"/>
  <c r="W1390" i="2"/>
  <c r="G245" i="1" s="1"/>
  <c r="X1390" i="2"/>
  <c r="H245" i="1" s="1"/>
  <c r="Y1390" i="2"/>
  <c r="R1391" i="2"/>
  <c r="S1391" i="2"/>
  <c r="T1391" i="2"/>
  <c r="U1391" i="2"/>
  <c r="V1391" i="2"/>
  <c r="W1391" i="2"/>
  <c r="X1391" i="2"/>
  <c r="Y1391" i="2"/>
  <c r="R1392" i="2"/>
  <c r="S1392" i="2"/>
  <c r="T1392" i="2"/>
  <c r="U1392" i="2"/>
  <c r="V1392" i="2"/>
  <c r="W1392" i="2"/>
  <c r="X1392" i="2"/>
  <c r="Y1392" i="2"/>
  <c r="R1393" i="2"/>
  <c r="S1393" i="2"/>
  <c r="T1393" i="2"/>
  <c r="U1393" i="2"/>
  <c r="V1393" i="2"/>
  <c r="W1393" i="2"/>
  <c r="X1393" i="2"/>
  <c r="Y1393" i="2"/>
  <c r="R1394" i="2"/>
  <c r="S1394" i="2"/>
  <c r="T1394" i="2"/>
  <c r="U1394" i="2"/>
  <c r="V1394" i="2"/>
  <c r="W1394" i="2"/>
  <c r="X1394" i="2"/>
  <c r="Y1394" i="2"/>
  <c r="R1395" i="2"/>
  <c r="S1395" i="2"/>
  <c r="T1395" i="2"/>
  <c r="U1395" i="2"/>
  <c r="V1395" i="2"/>
  <c r="W1395" i="2"/>
  <c r="X1395" i="2"/>
  <c r="Y1395" i="2"/>
  <c r="R1396" i="2"/>
  <c r="S1396" i="2"/>
  <c r="S1631" i="2" s="1"/>
  <c r="S1892" i="2" s="1"/>
  <c r="S1893" i="2" s="1"/>
  <c r="S1894" i="2" s="1"/>
  <c r="T1396" i="2"/>
  <c r="U1396" i="2"/>
  <c r="U1631" i="2" s="1"/>
  <c r="U1892" i="2" s="1"/>
  <c r="V1396" i="2"/>
  <c r="F246" i="1"/>
  <c r="W1396" i="2"/>
  <c r="W1631" i="2"/>
  <c r="W1892" i="2" s="1"/>
  <c r="X1396" i="2"/>
  <c r="Y1396" i="2"/>
  <c r="Y1631" i="2" s="1"/>
  <c r="R1397" i="2"/>
  <c r="S1397" i="2"/>
  <c r="T1397" i="2"/>
  <c r="U1397" i="2"/>
  <c r="V1397" i="2"/>
  <c r="W1397" i="2"/>
  <c r="X1397" i="2"/>
  <c r="Y1397" i="2"/>
  <c r="R1398" i="2"/>
  <c r="S1398" i="2"/>
  <c r="T1398" i="2"/>
  <c r="U1398" i="2"/>
  <c r="V1398" i="2"/>
  <c r="W1398" i="2"/>
  <c r="X1398" i="2"/>
  <c r="Y1398" i="2"/>
  <c r="R1399" i="2"/>
  <c r="S1399" i="2"/>
  <c r="T1399" i="2"/>
  <c r="U1399" i="2"/>
  <c r="V1399" i="2"/>
  <c r="W1399" i="2"/>
  <c r="X1399" i="2"/>
  <c r="Y1399" i="2"/>
  <c r="R1400" i="2"/>
  <c r="S1400" i="2"/>
  <c r="T1400" i="2"/>
  <c r="U1400" i="2"/>
  <c r="V1400" i="2"/>
  <c r="W1400" i="2"/>
  <c r="X1400" i="2"/>
  <c r="Y1400" i="2"/>
  <c r="Y1401" i="2"/>
  <c r="X1404" i="2"/>
  <c r="X1634" i="2"/>
  <c r="X1649" i="2" s="1"/>
  <c r="Y1404" i="2"/>
  <c r="Y1732" i="2" s="1"/>
  <c r="X1405" i="2"/>
  <c r="Y1405" i="2"/>
  <c r="X1406" i="2"/>
  <c r="X1635" i="2" s="1"/>
  <c r="X1650" i="2" s="1"/>
  <c r="Y1406" i="2"/>
  <c r="AA1407" i="2" s="1"/>
  <c r="X1415" i="2"/>
  <c r="X1636" i="2" s="1"/>
  <c r="X1651" i="2" s="1"/>
  <c r="Y1415" i="2"/>
  <c r="Y1636" i="2" s="1"/>
  <c r="Y1651" i="2" s="1"/>
  <c r="X1416" i="2"/>
  <c r="X1637" i="2" s="1"/>
  <c r="X1652" i="2" s="1"/>
  <c r="Y1416" i="2"/>
  <c r="Y1637" i="2" s="1"/>
  <c r="X1417" i="2"/>
  <c r="X1431" i="2" s="1"/>
  <c r="X1633" i="2" s="1"/>
  <c r="X1648" i="2" s="1"/>
  <c r="Y1417" i="2"/>
  <c r="X1418" i="2"/>
  <c r="Y1418" i="2"/>
  <c r="X1419" i="2"/>
  <c r="Y1419" i="2"/>
  <c r="X1420" i="2"/>
  <c r="X1638" i="2" s="1"/>
  <c r="X1653" i="2" s="1"/>
  <c r="Y1420" i="2"/>
  <c r="Y1638" i="2" s="1"/>
  <c r="Z1638" i="2" s="1"/>
  <c r="X1421" i="2"/>
  <c r="Y1421" i="2"/>
  <c r="X1422" i="2"/>
  <c r="Y1422" i="2"/>
  <c r="X1423" i="2"/>
  <c r="Y1423" i="2"/>
  <c r="X1424" i="2"/>
  <c r="Y1424" i="2"/>
  <c r="X1425" i="2"/>
  <c r="Y1425" i="2"/>
  <c r="X1426" i="2"/>
  <c r="X1639" i="2" s="1"/>
  <c r="Y1426" i="2"/>
  <c r="Y1639" i="2"/>
  <c r="X1427" i="2"/>
  <c r="Y1427" i="2"/>
  <c r="X1428" i="2"/>
  <c r="Y1428" i="2"/>
  <c r="X1429" i="2"/>
  <c r="Y1429" i="2"/>
  <c r="X1430" i="2"/>
  <c r="Y1430" i="2"/>
  <c r="Y1431" i="2"/>
  <c r="Y1633" i="2"/>
  <c r="Y1648" i="2" s="1"/>
  <c r="AA1438" i="2"/>
  <c r="AA1439" i="2"/>
  <c r="AA1440" i="2"/>
  <c r="AA1441" i="2"/>
  <c r="AA1442" i="2"/>
  <c r="AA1443" i="2"/>
  <c r="AA1444" i="2"/>
  <c r="AA1445" i="2"/>
  <c r="R1463" i="2"/>
  <c r="S1463" i="2"/>
  <c r="T1463" i="2"/>
  <c r="U1463" i="2"/>
  <c r="V1463" i="2"/>
  <c r="W1463" i="2"/>
  <c r="X1463" i="2"/>
  <c r="AA1468" i="2"/>
  <c r="AA1469" i="2"/>
  <c r="AA1470" i="2"/>
  <c r="AA1471" i="2"/>
  <c r="AA1472" i="2"/>
  <c r="AA1473" i="2"/>
  <c r="AA1474" i="2"/>
  <c r="AA1475" i="2"/>
  <c r="R1493" i="2"/>
  <c r="S1493" i="2"/>
  <c r="T1493" i="2"/>
  <c r="U1493" i="2"/>
  <c r="V1493" i="2"/>
  <c r="W1493" i="2"/>
  <c r="X1493" i="2"/>
  <c r="AA1498" i="2"/>
  <c r="AA1499" i="2"/>
  <c r="AA1500" i="2"/>
  <c r="AA1501" i="2"/>
  <c r="AA1502" i="2"/>
  <c r="AA1503" i="2"/>
  <c r="AA1504" i="2"/>
  <c r="AA1505" i="2"/>
  <c r="R1523" i="2"/>
  <c r="S1523" i="2"/>
  <c r="T1523" i="2"/>
  <c r="U1523" i="2"/>
  <c r="V1523" i="2"/>
  <c r="W1523" i="2"/>
  <c r="X1523" i="2"/>
  <c r="AA1529" i="2"/>
  <c r="AA1530" i="2"/>
  <c r="AA1531" i="2"/>
  <c r="AA1532" i="2"/>
  <c r="AA1533" i="2"/>
  <c r="AA1534" i="2"/>
  <c r="AA1535" i="2"/>
  <c r="AA1536" i="2"/>
  <c r="R1553" i="2"/>
  <c r="S1553" i="2"/>
  <c r="T1553" i="2"/>
  <c r="U1553" i="2"/>
  <c r="V1553" i="2"/>
  <c r="W1553" i="2"/>
  <c r="X1553" i="2"/>
  <c r="Y1554" i="2"/>
  <c r="AA1559" i="2"/>
  <c r="AA1560" i="2"/>
  <c r="AA1561" i="2"/>
  <c r="AA1562" i="2"/>
  <c r="AA1563" i="2"/>
  <c r="AA1564" i="2"/>
  <c r="AA1565" i="2"/>
  <c r="AA1566" i="2"/>
  <c r="R1583" i="2"/>
  <c r="R1920" i="2" s="1"/>
  <c r="S1583" i="2"/>
  <c r="S1920" i="2" s="1"/>
  <c r="T1583" i="2"/>
  <c r="N201" i="1" s="1"/>
  <c r="N203" i="1" s="1"/>
  <c r="U1583" i="2"/>
  <c r="U1920" i="2" s="1"/>
  <c r="V1583" i="2"/>
  <c r="W1583" i="2"/>
  <c r="W1920" i="2" s="1"/>
  <c r="X1583" i="2"/>
  <c r="X1920" i="2" s="1"/>
  <c r="AA1589" i="2"/>
  <c r="AA1590" i="2"/>
  <c r="AA1591" i="2"/>
  <c r="AA1592" i="2"/>
  <c r="AA1593" i="2"/>
  <c r="AA1594" i="2"/>
  <c r="AA1595" i="2"/>
  <c r="AA1596" i="2"/>
  <c r="R1613" i="2"/>
  <c r="R1674" i="2" s="1"/>
  <c r="R1689" i="2" s="1"/>
  <c r="S1613" i="2"/>
  <c r="S1674" i="2" s="1"/>
  <c r="S1689" i="2" s="1"/>
  <c r="T1613" i="2"/>
  <c r="T1674" i="2" s="1"/>
  <c r="T1689" i="2" s="1"/>
  <c r="U1613" i="2"/>
  <c r="U1674" i="2"/>
  <c r="U1689" i="2" s="1"/>
  <c r="V1613" i="2"/>
  <c r="V1674" i="2" s="1"/>
  <c r="V1689" i="2" s="1"/>
  <c r="W1613" i="2"/>
  <c r="W1674" i="2" s="1"/>
  <c r="W1689" i="2" s="1"/>
  <c r="X1613" i="2"/>
  <c r="X1674" i="2" s="1"/>
  <c r="X1689" i="2" s="1"/>
  <c r="R1617" i="2"/>
  <c r="S1617" i="2"/>
  <c r="T1617" i="2"/>
  <c r="U1617" i="2"/>
  <c r="U1641" i="2" s="1"/>
  <c r="V1617" i="2"/>
  <c r="W1617" i="2"/>
  <c r="R1625" i="2"/>
  <c r="S1625" i="2"/>
  <c r="T1625" i="2"/>
  <c r="U1625" i="2"/>
  <c r="V1625" i="2"/>
  <c r="W1625" i="2"/>
  <c r="R1633" i="2"/>
  <c r="R1648" i="2" s="1"/>
  <c r="S1633" i="2"/>
  <c r="S1648" i="2" s="1"/>
  <c r="T1633" i="2"/>
  <c r="T1648" i="2"/>
  <c r="U1633" i="2"/>
  <c r="U1648" i="2" s="1"/>
  <c r="V1633" i="2"/>
  <c r="V1648" i="2" s="1"/>
  <c r="W1633" i="2"/>
  <c r="W1648" i="2" s="1"/>
  <c r="R1634" i="2"/>
  <c r="R1649" i="2"/>
  <c r="S1634" i="2"/>
  <c r="S1649" i="2" s="1"/>
  <c r="T1634" i="2"/>
  <c r="T1649" i="2" s="1"/>
  <c r="U1634" i="2"/>
  <c r="U1649" i="2" s="1"/>
  <c r="V1634" i="2"/>
  <c r="V1649" i="2"/>
  <c r="W1634" i="2"/>
  <c r="W1649" i="2" s="1"/>
  <c r="R1635" i="2"/>
  <c r="R1650" i="2" s="1"/>
  <c r="S1635" i="2"/>
  <c r="S1650" i="2" s="1"/>
  <c r="T1635" i="2"/>
  <c r="T1650" i="2" s="1"/>
  <c r="U1635" i="2"/>
  <c r="U1650" i="2" s="1"/>
  <c r="V1635" i="2"/>
  <c r="V1650" i="2" s="1"/>
  <c r="W1635" i="2"/>
  <c r="W1650" i="2" s="1"/>
  <c r="R1636" i="2"/>
  <c r="R1651" i="2" s="1"/>
  <c r="S1636" i="2"/>
  <c r="S1651" i="2" s="1"/>
  <c r="T1636" i="2"/>
  <c r="T1651" i="2" s="1"/>
  <c r="U1636" i="2"/>
  <c r="U1651" i="2" s="1"/>
  <c r="V1636" i="2"/>
  <c r="V1651" i="2" s="1"/>
  <c r="W1636" i="2"/>
  <c r="W1651" i="2" s="1"/>
  <c r="R1637" i="2"/>
  <c r="R1652" i="2" s="1"/>
  <c r="S1637" i="2"/>
  <c r="S1652" i="2" s="1"/>
  <c r="T1637" i="2"/>
  <c r="T1652" i="2" s="1"/>
  <c r="U1637" i="2"/>
  <c r="U1652" i="2" s="1"/>
  <c r="V1637" i="2"/>
  <c r="V1652" i="2" s="1"/>
  <c r="W1637" i="2"/>
  <c r="W1652" i="2" s="1"/>
  <c r="R1638" i="2"/>
  <c r="R1653" i="2" s="1"/>
  <c r="S1638" i="2"/>
  <c r="T1638" i="2"/>
  <c r="U1638" i="2"/>
  <c r="U1653" i="2" s="1"/>
  <c r="V1638" i="2"/>
  <c r="V1653" i="2" s="1"/>
  <c r="W1638" i="2"/>
  <c r="W1653" i="2" s="1"/>
  <c r="R1639" i="2"/>
  <c r="S1639" i="2"/>
  <c r="T1639" i="2"/>
  <c r="U1639" i="2"/>
  <c r="V1639" i="2"/>
  <c r="W1639" i="2"/>
  <c r="Y1658" i="2"/>
  <c r="R1659" i="2"/>
  <c r="S1659" i="2"/>
  <c r="T1659" i="2"/>
  <c r="U1659" i="2"/>
  <c r="V1659" i="2"/>
  <c r="W1659" i="2"/>
  <c r="X1659" i="2"/>
  <c r="Y1659" i="2"/>
  <c r="AA1435" i="2" s="1"/>
  <c r="R1660" i="2"/>
  <c r="S1660" i="2"/>
  <c r="T1660" i="2"/>
  <c r="U1660" i="2"/>
  <c r="U1684" i="2" s="1"/>
  <c r="V1660" i="2"/>
  <c r="W1660" i="2"/>
  <c r="X1660" i="2"/>
  <c r="Y1660" i="2"/>
  <c r="R1661" i="2"/>
  <c r="S1661" i="2"/>
  <c r="T1661" i="2"/>
  <c r="U1661" i="2"/>
  <c r="V1661" i="2"/>
  <c r="W1661" i="2"/>
  <c r="X1661" i="2"/>
  <c r="Y1661" i="2"/>
  <c r="R1662" i="2"/>
  <c r="S1662" i="2"/>
  <c r="T1662" i="2"/>
  <c r="U1662" i="2"/>
  <c r="V1662" i="2"/>
  <c r="W1662" i="2"/>
  <c r="X1662" i="2"/>
  <c r="Y1662" i="2"/>
  <c r="R1663" i="2"/>
  <c r="S1663" i="2"/>
  <c r="T1663" i="2"/>
  <c r="U1663" i="2"/>
  <c r="V1663" i="2"/>
  <c r="W1663" i="2"/>
  <c r="X1663" i="2"/>
  <c r="Y1663" i="2"/>
  <c r="R1664" i="2"/>
  <c r="S1664" i="2"/>
  <c r="T1664" i="2"/>
  <c r="U1664" i="2"/>
  <c r="V1664" i="2"/>
  <c r="W1664" i="2"/>
  <c r="X1664" i="2"/>
  <c r="Y1664" i="2"/>
  <c r="R1666" i="2"/>
  <c r="S1666" i="2"/>
  <c r="T1666" i="2"/>
  <c r="U1666" i="2"/>
  <c r="V1666" i="2"/>
  <c r="W1666" i="2"/>
  <c r="X1666" i="2"/>
  <c r="Y1666" i="2"/>
  <c r="R1667" i="2"/>
  <c r="R1683" i="2" s="1"/>
  <c r="S1667" i="2"/>
  <c r="T1667" i="2"/>
  <c r="U1667" i="2"/>
  <c r="U1683" i="2" s="1"/>
  <c r="V1667" i="2"/>
  <c r="W1667" i="2"/>
  <c r="X1667" i="2"/>
  <c r="Y1667" i="2"/>
  <c r="R1668" i="2"/>
  <c r="S1668" i="2"/>
  <c r="T1668" i="2"/>
  <c r="U1668" i="2"/>
  <c r="V1668" i="2"/>
  <c r="V1684" i="2"/>
  <c r="W1668" i="2"/>
  <c r="X1668" i="2"/>
  <c r="X1684" i="2" s="1"/>
  <c r="Y1668" i="2"/>
  <c r="R1669" i="2"/>
  <c r="S1669" i="2"/>
  <c r="T1669" i="2"/>
  <c r="U1669" i="2"/>
  <c r="V1669" i="2"/>
  <c r="W1669" i="2"/>
  <c r="X1669" i="2"/>
  <c r="Y1669" i="2"/>
  <c r="Z1669" i="2"/>
  <c r="R1670" i="2"/>
  <c r="S1670" i="2"/>
  <c r="T1670" i="2"/>
  <c r="U1670" i="2"/>
  <c r="V1670" i="2"/>
  <c r="W1670" i="2"/>
  <c r="X1670" i="2"/>
  <c r="Y1670" i="2"/>
  <c r="R1671" i="2"/>
  <c r="R1687" i="2"/>
  <c r="S1671" i="2"/>
  <c r="T1671" i="2"/>
  <c r="U1671" i="2"/>
  <c r="U1687" i="2"/>
  <c r="V1671" i="2"/>
  <c r="W1671" i="2"/>
  <c r="X1671" i="2"/>
  <c r="Y1671" i="2"/>
  <c r="AB1687" i="2" s="1"/>
  <c r="R1672" i="2"/>
  <c r="S1672" i="2"/>
  <c r="T1672" i="2"/>
  <c r="U1672" i="2"/>
  <c r="V1672" i="2"/>
  <c r="W1672" i="2"/>
  <c r="X1672" i="2"/>
  <c r="Y1672" i="2"/>
  <c r="Y1674" i="2"/>
  <c r="R1675" i="2"/>
  <c r="R1690" i="2" s="1"/>
  <c r="S1675" i="2"/>
  <c r="S1690" i="2"/>
  <c r="T1675" i="2"/>
  <c r="T1690" i="2" s="1"/>
  <c r="U1675" i="2"/>
  <c r="U1690" i="2" s="1"/>
  <c r="V1675" i="2"/>
  <c r="V1690" i="2" s="1"/>
  <c r="W1675" i="2"/>
  <c r="W1690" i="2" s="1"/>
  <c r="X1675" i="2"/>
  <c r="X1690" i="2" s="1"/>
  <c r="Y1675" i="2"/>
  <c r="Y1690" i="2" s="1"/>
  <c r="R1676" i="2"/>
  <c r="R1691" i="2" s="1"/>
  <c r="S1676" i="2"/>
  <c r="S1691" i="2"/>
  <c r="T1676" i="2"/>
  <c r="T1691" i="2" s="1"/>
  <c r="U1676" i="2"/>
  <c r="U1691" i="2" s="1"/>
  <c r="V1676" i="2"/>
  <c r="V1691" i="2" s="1"/>
  <c r="W1676" i="2"/>
  <c r="W1691" i="2"/>
  <c r="X1676" i="2"/>
  <c r="X1691" i="2" s="1"/>
  <c r="Y1676" i="2"/>
  <c r="Z1676" i="2" s="1"/>
  <c r="R1677" i="2"/>
  <c r="R1692" i="2" s="1"/>
  <c r="S1677" i="2"/>
  <c r="S1692" i="2"/>
  <c r="T1677" i="2"/>
  <c r="T1692" i="2" s="1"/>
  <c r="U1677" i="2"/>
  <c r="U1692" i="2" s="1"/>
  <c r="V1677" i="2"/>
  <c r="V1692" i="2" s="1"/>
  <c r="W1677" i="2"/>
  <c r="W1692" i="2"/>
  <c r="X1677" i="2"/>
  <c r="X1692" i="2" s="1"/>
  <c r="Y1677" i="2"/>
  <c r="Y1692" i="2" s="1"/>
  <c r="R1678" i="2"/>
  <c r="R1693" i="2" s="1"/>
  <c r="S1678" i="2"/>
  <c r="S1693" i="2"/>
  <c r="T1678" i="2"/>
  <c r="T1693" i="2" s="1"/>
  <c r="U1678" i="2"/>
  <c r="U1693" i="2" s="1"/>
  <c r="V1678" i="2"/>
  <c r="V1693" i="2" s="1"/>
  <c r="W1678" i="2"/>
  <c r="W1693" i="2" s="1"/>
  <c r="X1678" i="2"/>
  <c r="X1693" i="2" s="1"/>
  <c r="Y1678" i="2"/>
  <c r="Y1693" i="2" s="1"/>
  <c r="R1679" i="2"/>
  <c r="R1694" i="2" s="1"/>
  <c r="S1679" i="2"/>
  <c r="S1694" i="2"/>
  <c r="T1679" i="2"/>
  <c r="T1694" i="2" s="1"/>
  <c r="U1679" i="2"/>
  <c r="U1694" i="2" s="1"/>
  <c r="V1679" i="2"/>
  <c r="V1694" i="2" s="1"/>
  <c r="W1679" i="2"/>
  <c r="W1694" i="2" s="1"/>
  <c r="AA1694" i="2" s="1"/>
  <c r="X1679" i="2"/>
  <c r="X1694" i="2" s="1"/>
  <c r="Y1679" i="2"/>
  <c r="Y1694" i="2" s="1"/>
  <c r="R1680" i="2"/>
  <c r="S1680" i="2"/>
  <c r="T1680" i="2"/>
  <c r="U1680" i="2"/>
  <c r="V1680" i="2"/>
  <c r="W1680" i="2"/>
  <c r="X1680" i="2"/>
  <c r="Y1680" i="2"/>
  <c r="Y1702" i="2"/>
  <c r="R1709" i="2"/>
  <c r="S1709" i="2"/>
  <c r="T1709" i="2"/>
  <c r="U1709" i="2"/>
  <c r="V1709" i="2"/>
  <c r="W1709" i="2"/>
  <c r="X1709" i="2"/>
  <c r="R1720" i="2"/>
  <c r="S1720" i="2"/>
  <c r="T1720" i="2"/>
  <c r="U1720" i="2"/>
  <c r="V1720" i="2"/>
  <c r="W1720" i="2"/>
  <c r="X1720" i="2"/>
  <c r="Y1720" i="2"/>
  <c r="R1722" i="2"/>
  <c r="S1722" i="2"/>
  <c r="T1722" i="2"/>
  <c r="U1722" i="2"/>
  <c r="V1722" i="2"/>
  <c r="W1722" i="2"/>
  <c r="X1722" i="2"/>
  <c r="Y1722" i="2"/>
  <c r="R1723" i="2"/>
  <c r="S1723" i="2"/>
  <c r="C327" i="1" s="1"/>
  <c r="T1723" i="2"/>
  <c r="D327" i="1" s="1"/>
  <c r="U1723" i="2"/>
  <c r="E327" i="1" s="1"/>
  <c r="V1723" i="2"/>
  <c r="F327" i="1" s="1"/>
  <c r="W1723" i="2"/>
  <c r="G327" i="1" s="1"/>
  <c r="X1723" i="2"/>
  <c r="H327" i="1" s="1"/>
  <c r="Y1723" i="2"/>
  <c r="I327" i="1" s="1"/>
  <c r="R1724" i="2"/>
  <c r="S1724" i="2"/>
  <c r="T1724" i="2"/>
  <c r="U1724" i="2"/>
  <c r="V1724" i="2"/>
  <c r="W1724" i="2"/>
  <c r="X1724" i="2"/>
  <c r="R1725" i="2"/>
  <c r="S1725" i="2"/>
  <c r="T1725" i="2"/>
  <c r="U1725" i="2"/>
  <c r="V1725" i="2"/>
  <c r="W1725" i="2"/>
  <c r="X1725" i="2"/>
  <c r="Y1725" i="2"/>
  <c r="R1726" i="2"/>
  <c r="B328" i="1" s="1"/>
  <c r="S1726" i="2"/>
  <c r="T1726" i="2"/>
  <c r="D328" i="1" s="1"/>
  <c r="U1726" i="2"/>
  <c r="E328" i="1" s="1"/>
  <c r="V1726" i="2"/>
  <c r="F328" i="1" s="1"/>
  <c r="W1726" i="2"/>
  <c r="G328" i="1" s="1"/>
  <c r="X1726" i="2"/>
  <c r="H328" i="1" s="1"/>
  <c r="Y1726" i="2"/>
  <c r="I328" i="1"/>
  <c r="R1727" i="2"/>
  <c r="S1727" i="2"/>
  <c r="T1727" i="2"/>
  <c r="U1727" i="2"/>
  <c r="V1727" i="2"/>
  <c r="W1727" i="2"/>
  <c r="X1727" i="2"/>
  <c r="Y1727" i="2"/>
  <c r="R1728" i="2"/>
  <c r="S1728" i="2"/>
  <c r="T1728" i="2"/>
  <c r="U1728" i="2"/>
  <c r="V1728" i="2"/>
  <c r="W1728" i="2"/>
  <c r="X1728" i="2"/>
  <c r="Y1728" i="2"/>
  <c r="R1729" i="2"/>
  <c r="S1729" i="2"/>
  <c r="T1729" i="2"/>
  <c r="U1729" i="2"/>
  <c r="V1729" i="2"/>
  <c r="W1729" i="2"/>
  <c r="X1729" i="2"/>
  <c r="Y1729" i="2"/>
  <c r="R1730" i="2"/>
  <c r="S1730" i="2"/>
  <c r="T1730" i="2"/>
  <c r="U1730" i="2"/>
  <c r="V1730" i="2"/>
  <c r="W1730" i="2"/>
  <c r="X1730" i="2"/>
  <c r="Y1730" i="2"/>
  <c r="R1732" i="2"/>
  <c r="S1732" i="2"/>
  <c r="T1732" i="2"/>
  <c r="U1732" i="2"/>
  <c r="V1732" i="2"/>
  <c r="W1732" i="2"/>
  <c r="Y1740" i="2"/>
  <c r="Y1762" i="2"/>
  <c r="R1749" i="2"/>
  <c r="S1749" i="2"/>
  <c r="T1749" i="2"/>
  <c r="U1749" i="2"/>
  <c r="V1749" i="2"/>
  <c r="W1749" i="2"/>
  <c r="X1749" i="2"/>
  <c r="R1750" i="2"/>
  <c r="S1750" i="2"/>
  <c r="T1750" i="2"/>
  <c r="U1750" i="2"/>
  <c r="V1750" i="2"/>
  <c r="W1750" i="2"/>
  <c r="X1750" i="2"/>
  <c r="Y1750" i="2"/>
  <c r="R1757" i="2"/>
  <c r="S1757" i="2"/>
  <c r="T1757" i="2"/>
  <c r="U1757" i="2"/>
  <c r="V1757" i="2"/>
  <c r="W1757" i="2"/>
  <c r="X1757" i="2"/>
  <c r="Y1757" i="2"/>
  <c r="R1758" i="2"/>
  <c r="S1758" i="2"/>
  <c r="T1758" i="2"/>
  <c r="U1758" i="2"/>
  <c r="V1758" i="2"/>
  <c r="W1758" i="2"/>
  <c r="W1772" i="2" s="1"/>
  <c r="X1758" i="2"/>
  <c r="Y1758" i="2"/>
  <c r="Y1772" i="2" s="1"/>
  <c r="R1760" i="2"/>
  <c r="S1760" i="2"/>
  <c r="T1760" i="2"/>
  <c r="U1760" i="2"/>
  <c r="U1771" i="2" s="1"/>
  <c r="E363" i="1" s="1"/>
  <c r="V1760" i="2"/>
  <c r="W1760" i="2"/>
  <c r="X1760" i="2"/>
  <c r="Y1760" i="2"/>
  <c r="R1761" i="2"/>
  <c r="B358" i="1" s="1"/>
  <c r="S1761" i="2"/>
  <c r="C358" i="1"/>
  <c r="T1761" i="2"/>
  <c r="D358" i="1" s="1"/>
  <c r="U1761" i="2"/>
  <c r="E358" i="1" s="1"/>
  <c r="V1761" i="2"/>
  <c r="F358" i="1" s="1"/>
  <c r="W1761" i="2"/>
  <c r="G358" i="1"/>
  <c r="X1761" i="2"/>
  <c r="H358" i="1" s="1"/>
  <c r="Y1761" i="2"/>
  <c r="R1762" i="2"/>
  <c r="B360" i="1" s="1"/>
  <c r="S1762" i="2"/>
  <c r="C360" i="1" s="1"/>
  <c r="T1762" i="2"/>
  <c r="D360" i="1" s="1"/>
  <c r="U1762" i="2"/>
  <c r="V1762" i="2"/>
  <c r="F360" i="1" s="1"/>
  <c r="W1762" i="2"/>
  <c r="G360" i="1" s="1"/>
  <c r="X1762" i="2"/>
  <c r="H360" i="1" s="1"/>
  <c r="R1763" i="2"/>
  <c r="B361" i="1" s="1"/>
  <c r="S1763" i="2"/>
  <c r="C361" i="1" s="1"/>
  <c r="T1763" i="2"/>
  <c r="U1763" i="2"/>
  <c r="E361" i="1" s="1"/>
  <c r="V1763" i="2"/>
  <c r="F361" i="1" s="1"/>
  <c r="W1763" i="2"/>
  <c r="G361" i="1" s="1"/>
  <c r="X1763" i="2"/>
  <c r="H361" i="1" s="1"/>
  <c r="Y1763" i="2"/>
  <c r="I361" i="1" s="1"/>
  <c r="R1764" i="2"/>
  <c r="B359" i="1" s="1"/>
  <c r="S1764" i="2"/>
  <c r="C359" i="1" s="1"/>
  <c r="T1764" i="2"/>
  <c r="D359" i="1" s="1"/>
  <c r="U1764" i="2"/>
  <c r="E359" i="1" s="1"/>
  <c r="V1764" i="2"/>
  <c r="F359" i="1" s="1"/>
  <c r="W1764" i="2"/>
  <c r="G359" i="1" s="1"/>
  <c r="X1764" i="2"/>
  <c r="H359" i="1" s="1"/>
  <c r="Y1764" i="2"/>
  <c r="I359" i="1" s="1"/>
  <c r="R1765" i="2"/>
  <c r="S1765" i="2"/>
  <c r="T1765" i="2"/>
  <c r="U1765" i="2"/>
  <c r="V1765" i="2"/>
  <c r="W1765" i="2"/>
  <c r="X1765" i="2"/>
  <c r="Y1765" i="2"/>
  <c r="R1766" i="2"/>
  <c r="S1766" i="2"/>
  <c r="T1766" i="2"/>
  <c r="U1766" i="2"/>
  <c r="V1766" i="2"/>
  <c r="W1766" i="2"/>
  <c r="X1766" i="2"/>
  <c r="Y1766" i="2"/>
  <c r="R1767" i="2"/>
  <c r="S1767" i="2"/>
  <c r="T1767" i="2"/>
  <c r="U1767" i="2"/>
  <c r="V1767" i="2"/>
  <c r="W1767" i="2"/>
  <c r="X1767" i="2"/>
  <c r="Y1767" i="2"/>
  <c r="R1768" i="2"/>
  <c r="S1768" i="2"/>
  <c r="T1768" i="2"/>
  <c r="U1768" i="2"/>
  <c r="V1768" i="2"/>
  <c r="W1768" i="2"/>
  <c r="X1768" i="2"/>
  <c r="Y1768" i="2"/>
  <c r="R1769" i="2"/>
  <c r="S1769" i="2"/>
  <c r="T1769" i="2"/>
  <c r="U1769" i="2"/>
  <c r="V1769" i="2"/>
  <c r="W1769" i="2"/>
  <c r="X1769" i="2"/>
  <c r="Y1769" i="2"/>
  <c r="R1770" i="2"/>
  <c r="S1770" i="2"/>
  <c r="T1770" i="2"/>
  <c r="U1770" i="2"/>
  <c r="V1770" i="2"/>
  <c r="W1770" i="2"/>
  <c r="X1770" i="2"/>
  <c r="Y1770" i="2"/>
  <c r="Y1792" i="2"/>
  <c r="R1799" i="2"/>
  <c r="S1799" i="2"/>
  <c r="T1799" i="2"/>
  <c r="U1799" i="2"/>
  <c r="V1799" i="2"/>
  <c r="W1799" i="2"/>
  <c r="X1799" i="2"/>
  <c r="Y1803" i="2"/>
  <c r="N292" i="1" s="1"/>
  <c r="R1810" i="2"/>
  <c r="R1822" i="2" s="1"/>
  <c r="S1810" i="2"/>
  <c r="S1822" i="2" s="1"/>
  <c r="T1810" i="2"/>
  <c r="T1822" i="2"/>
  <c r="U1810" i="2"/>
  <c r="V1810" i="2"/>
  <c r="W1810" i="2"/>
  <c r="W1822" i="2" s="1"/>
  <c r="X1810" i="2"/>
  <c r="Y1812" i="2"/>
  <c r="V327" i="1"/>
  <c r="Y1813" i="2"/>
  <c r="Y1815" i="2"/>
  <c r="Y1816" i="2"/>
  <c r="Y1817" i="2"/>
  <c r="Y1821" i="2" s="1"/>
  <c r="V331" i="1" s="1"/>
  <c r="Y1818" i="2"/>
  <c r="Y1819" i="2"/>
  <c r="Y1820" i="2"/>
  <c r="R1821" i="2"/>
  <c r="O331" i="1" s="1"/>
  <c r="S1821" i="2"/>
  <c r="P331" i="1" s="1"/>
  <c r="T1821" i="2"/>
  <c r="Q331" i="1" s="1"/>
  <c r="U1821" i="2"/>
  <c r="R331" i="1" s="1"/>
  <c r="V1821" i="2"/>
  <c r="S331" i="1" s="1"/>
  <c r="W1821" i="2"/>
  <c r="T331" i="1" s="1"/>
  <c r="X1821" i="2"/>
  <c r="U331" i="1" s="1"/>
  <c r="Y1828" i="2"/>
  <c r="R1837" i="2"/>
  <c r="S1837" i="2"/>
  <c r="T1837" i="2"/>
  <c r="U1837" i="2"/>
  <c r="V1837" i="2"/>
  <c r="W1837" i="2"/>
  <c r="X1837" i="2"/>
  <c r="R1838" i="2"/>
  <c r="S1838" i="2"/>
  <c r="T1838" i="2"/>
  <c r="U1838" i="2"/>
  <c r="U1860" i="2" s="1"/>
  <c r="V1838" i="2"/>
  <c r="W1838" i="2"/>
  <c r="X1838" i="2"/>
  <c r="Y1838" i="2"/>
  <c r="Y1842" i="2"/>
  <c r="Y1845" i="2" s="1"/>
  <c r="R1845" i="2"/>
  <c r="S1845" i="2"/>
  <c r="T1845" i="2"/>
  <c r="U1845" i="2"/>
  <c r="V1845" i="2"/>
  <c r="W1845" i="2"/>
  <c r="X1845" i="2"/>
  <c r="R1846" i="2"/>
  <c r="S1846" i="2"/>
  <c r="T1846" i="2"/>
  <c r="U1846" i="2"/>
  <c r="V1846" i="2"/>
  <c r="W1846" i="2"/>
  <c r="X1846" i="2"/>
  <c r="Y1846" i="2"/>
  <c r="R1848" i="2"/>
  <c r="M358" i="1" s="1"/>
  <c r="S1848" i="2"/>
  <c r="T1848" i="2"/>
  <c r="U1848" i="2"/>
  <c r="V1848" i="2"/>
  <c r="Q358" i="1" s="1"/>
  <c r="W1848" i="2"/>
  <c r="R358" i="1"/>
  <c r="X1848" i="2"/>
  <c r="S358" i="1" s="1"/>
  <c r="Y1848" i="2"/>
  <c r="T358" i="1" s="1"/>
  <c r="R1849" i="2"/>
  <c r="M359" i="1" s="1"/>
  <c r="S1849" i="2"/>
  <c r="N359" i="1"/>
  <c r="T1849" i="2"/>
  <c r="O359" i="1" s="1"/>
  <c r="U1849" i="2"/>
  <c r="P359" i="1" s="1"/>
  <c r="V1849" i="2"/>
  <c r="Q359" i="1" s="1"/>
  <c r="W1849" i="2"/>
  <c r="R359" i="1" s="1"/>
  <c r="X1849" i="2"/>
  <c r="S359" i="1" s="1"/>
  <c r="Y1849" i="2"/>
  <c r="T359" i="1" s="1"/>
  <c r="R1850" i="2"/>
  <c r="M360" i="1" s="1"/>
  <c r="S1850" i="2"/>
  <c r="N360" i="1" s="1"/>
  <c r="T1850" i="2"/>
  <c r="O360" i="1" s="1"/>
  <c r="U1850" i="2"/>
  <c r="P360" i="1" s="1"/>
  <c r="V1850" i="2"/>
  <c r="Q360" i="1" s="1"/>
  <c r="W1850" i="2"/>
  <c r="R360" i="1" s="1"/>
  <c r="X1850" i="2"/>
  <c r="R1851" i="2"/>
  <c r="M361" i="1" s="1"/>
  <c r="S1851" i="2"/>
  <c r="N361" i="1" s="1"/>
  <c r="T1851" i="2"/>
  <c r="O361" i="1" s="1"/>
  <c r="U1851" i="2"/>
  <c r="P361" i="1" s="1"/>
  <c r="V1851" i="2"/>
  <c r="Q361" i="1" s="1"/>
  <c r="W1851" i="2"/>
  <c r="R361" i="1" s="1"/>
  <c r="X1851" i="2"/>
  <c r="S361" i="1" s="1"/>
  <c r="Y1851" i="2"/>
  <c r="T361" i="1" s="1"/>
  <c r="R1852" i="2"/>
  <c r="M362" i="1" s="1"/>
  <c r="S1852" i="2"/>
  <c r="N362" i="1" s="1"/>
  <c r="T1852" i="2"/>
  <c r="O362" i="1" s="1"/>
  <c r="U1852" i="2"/>
  <c r="P362" i="1" s="1"/>
  <c r="V1852" i="2"/>
  <c r="Q362" i="1" s="1"/>
  <c r="Q365" i="1" s="1"/>
  <c r="W1852" i="2"/>
  <c r="R362" i="1" s="1"/>
  <c r="R365" i="1" s="1"/>
  <c r="X1852" i="2"/>
  <c r="S362" i="1" s="1"/>
  <c r="Y1852" i="2"/>
  <c r="T362" i="1" s="1"/>
  <c r="R1853" i="2"/>
  <c r="S1853" i="2"/>
  <c r="T1853" i="2"/>
  <c r="U1853" i="2"/>
  <c r="V1853" i="2"/>
  <c r="W1853" i="2"/>
  <c r="X1853" i="2"/>
  <c r="Y1853" i="2"/>
  <c r="R1854" i="2"/>
  <c r="S1854" i="2"/>
  <c r="T1854" i="2"/>
  <c r="U1854" i="2"/>
  <c r="V1854" i="2"/>
  <c r="W1854" i="2"/>
  <c r="X1854" i="2"/>
  <c r="Y1854" i="2"/>
  <c r="R1855" i="2"/>
  <c r="S1855" i="2"/>
  <c r="T1855" i="2"/>
  <c r="U1855" i="2"/>
  <c r="V1855" i="2"/>
  <c r="W1855" i="2"/>
  <c r="X1855" i="2"/>
  <c r="Y1855" i="2"/>
  <c r="R1856" i="2"/>
  <c r="S1856" i="2"/>
  <c r="T1856" i="2"/>
  <c r="U1856" i="2"/>
  <c r="V1856" i="2"/>
  <c r="W1856" i="2"/>
  <c r="X1856" i="2"/>
  <c r="Y1856" i="2"/>
  <c r="R1857" i="2"/>
  <c r="S1857" i="2"/>
  <c r="T1857" i="2"/>
  <c r="U1857" i="2"/>
  <c r="V1857" i="2"/>
  <c r="W1857" i="2"/>
  <c r="X1857" i="2"/>
  <c r="Y1857" i="2"/>
  <c r="R1858" i="2"/>
  <c r="S1858" i="2"/>
  <c r="T1858" i="2"/>
  <c r="U1858" i="2"/>
  <c r="V1858" i="2"/>
  <c r="W1858" i="2"/>
  <c r="X1858" i="2"/>
  <c r="Y1858" i="2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C75" i="1"/>
  <c r="C73" i="1" s="1"/>
  <c r="C76" i="1" s="1"/>
  <c r="D75" i="1"/>
  <c r="E75" i="1"/>
  <c r="E73" i="1" s="1"/>
  <c r="E76" i="1" s="1"/>
  <c r="F75" i="1"/>
  <c r="G75" i="1"/>
  <c r="H75" i="1"/>
  <c r="I75" i="1"/>
  <c r="J75" i="1"/>
  <c r="K75" i="1"/>
  <c r="L75" i="1"/>
  <c r="M75" i="1"/>
  <c r="N75" i="1"/>
  <c r="O75" i="1"/>
  <c r="O73" i="1" s="1"/>
  <c r="O76" i="1" s="1"/>
  <c r="P75" i="1"/>
  <c r="P73" i="1" s="1"/>
  <c r="P76" i="1" s="1"/>
  <c r="Q75" i="1"/>
  <c r="R75" i="1"/>
  <c r="S75" i="1"/>
  <c r="T75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U85" i="1" s="1"/>
  <c r="V81" i="1"/>
  <c r="W81" i="1"/>
  <c r="X81" i="1"/>
  <c r="Y81" i="1"/>
  <c r="C82" i="1"/>
  <c r="D82" i="1"/>
  <c r="E82" i="1"/>
  <c r="F82" i="1"/>
  <c r="G82" i="1"/>
  <c r="H82" i="1"/>
  <c r="I82" i="1"/>
  <c r="J82" i="1"/>
  <c r="J85" i="1" s="1"/>
  <c r="J80" i="1" s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A87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A122" i="1"/>
  <c r="B165" i="1"/>
  <c r="B166" i="1"/>
  <c r="O166" i="1"/>
  <c r="AF166" i="1"/>
  <c r="BM166" i="1"/>
  <c r="B167" i="1"/>
  <c r="B171" i="1" s="1"/>
  <c r="O167" i="1"/>
  <c r="AF167" i="1"/>
  <c r="BM167" i="1"/>
  <c r="B168" i="1"/>
  <c r="O168" i="1"/>
  <c r="AF168" i="1"/>
  <c r="BM168" i="1"/>
  <c r="B170" i="1"/>
  <c r="O170" i="1"/>
  <c r="AF172" i="1"/>
  <c r="BM172" i="1"/>
  <c r="L191" i="1"/>
  <c r="M191" i="1"/>
  <c r="N191" i="1"/>
  <c r="O191" i="1"/>
  <c r="P191" i="1"/>
  <c r="Q191" i="1"/>
  <c r="R191" i="1"/>
  <c r="S191" i="1"/>
  <c r="L192" i="1"/>
  <c r="M192" i="1"/>
  <c r="N192" i="1"/>
  <c r="O192" i="1"/>
  <c r="P192" i="1"/>
  <c r="Q192" i="1"/>
  <c r="R192" i="1"/>
  <c r="S192" i="1"/>
  <c r="L193" i="1"/>
  <c r="M193" i="1"/>
  <c r="N193" i="1"/>
  <c r="O193" i="1"/>
  <c r="P193" i="1"/>
  <c r="Q193" i="1"/>
  <c r="R193" i="1"/>
  <c r="S193" i="1"/>
  <c r="L194" i="1"/>
  <c r="M194" i="1"/>
  <c r="N194" i="1"/>
  <c r="O194" i="1"/>
  <c r="P194" i="1"/>
  <c r="Q194" i="1"/>
  <c r="R194" i="1"/>
  <c r="S194" i="1"/>
  <c r="L195" i="1"/>
  <c r="M195" i="1"/>
  <c r="N195" i="1"/>
  <c r="O195" i="1"/>
  <c r="P195" i="1"/>
  <c r="Q195" i="1"/>
  <c r="R195" i="1"/>
  <c r="S195" i="1"/>
  <c r="L196" i="1"/>
  <c r="M196" i="1"/>
  <c r="N196" i="1"/>
  <c r="O196" i="1"/>
  <c r="P196" i="1"/>
  <c r="Q196" i="1"/>
  <c r="R196" i="1"/>
  <c r="S196" i="1"/>
  <c r="L197" i="1"/>
  <c r="M197" i="1"/>
  <c r="N197" i="1"/>
  <c r="O197" i="1"/>
  <c r="P197" i="1"/>
  <c r="Q197" i="1"/>
  <c r="R197" i="1"/>
  <c r="S197" i="1"/>
  <c r="L198" i="1"/>
  <c r="M198" i="1"/>
  <c r="N198" i="1"/>
  <c r="O198" i="1"/>
  <c r="P198" i="1"/>
  <c r="Q198" i="1"/>
  <c r="R198" i="1"/>
  <c r="S198" i="1"/>
  <c r="L199" i="1"/>
  <c r="M199" i="1"/>
  <c r="N199" i="1"/>
  <c r="O199" i="1"/>
  <c r="P199" i="1"/>
  <c r="Q199" i="1"/>
  <c r="R199" i="1"/>
  <c r="S199" i="1"/>
  <c r="B201" i="1"/>
  <c r="C201" i="1"/>
  <c r="D201" i="1"/>
  <c r="E201" i="1"/>
  <c r="F201" i="1"/>
  <c r="G201" i="1"/>
  <c r="S201" i="1"/>
  <c r="S205" i="1" s="1"/>
  <c r="L238" i="1"/>
  <c r="M238" i="1"/>
  <c r="N238" i="1"/>
  <c r="O238" i="1"/>
  <c r="P238" i="1"/>
  <c r="Q238" i="1"/>
  <c r="R238" i="1"/>
  <c r="S238" i="1"/>
  <c r="L239" i="1"/>
  <c r="M239" i="1"/>
  <c r="N239" i="1"/>
  <c r="O239" i="1"/>
  <c r="P239" i="1"/>
  <c r="Q239" i="1"/>
  <c r="R239" i="1"/>
  <c r="S239" i="1"/>
  <c r="L240" i="1"/>
  <c r="M240" i="1"/>
  <c r="N240" i="1"/>
  <c r="O240" i="1"/>
  <c r="P240" i="1"/>
  <c r="Q240" i="1"/>
  <c r="R240" i="1"/>
  <c r="S240" i="1"/>
  <c r="L241" i="1"/>
  <c r="M241" i="1"/>
  <c r="N241" i="1"/>
  <c r="O241" i="1"/>
  <c r="P241" i="1"/>
  <c r="Q241" i="1"/>
  <c r="Q250" i="1" s="1"/>
  <c r="R241" i="1"/>
  <c r="R250" i="1" s="1"/>
  <c r="S241" i="1"/>
  <c r="L242" i="1"/>
  <c r="M242" i="1"/>
  <c r="N242" i="1"/>
  <c r="O242" i="1"/>
  <c r="P242" i="1"/>
  <c r="Q242" i="1"/>
  <c r="R242" i="1"/>
  <c r="S242" i="1"/>
  <c r="L243" i="1"/>
  <c r="M243" i="1"/>
  <c r="N243" i="1"/>
  <c r="O243" i="1"/>
  <c r="P243" i="1"/>
  <c r="Q243" i="1"/>
  <c r="R243" i="1"/>
  <c r="S243" i="1"/>
  <c r="L244" i="1"/>
  <c r="M244" i="1"/>
  <c r="N244" i="1"/>
  <c r="O244" i="1"/>
  <c r="P244" i="1"/>
  <c r="Q244" i="1"/>
  <c r="R244" i="1"/>
  <c r="S244" i="1"/>
  <c r="L245" i="1"/>
  <c r="M245" i="1"/>
  <c r="N245" i="1"/>
  <c r="O245" i="1"/>
  <c r="P245" i="1"/>
  <c r="Q245" i="1"/>
  <c r="R245" i="1"/>
  <c r="S245" i="1"/>
  <c r="L246" i="1"/>
  <c r="M246" i="1"/>
  <c r="N246" i="1"/>
  <c r="O246" i="1"/>
  <c r="O252" i="1" s="1"/>
  <c r="P246" i="1"/>
  <c r="Q246" i="1"/>
  <c r="R246" i="1"/>
  <c r="R252" i="1" s="1"/>
  <c r="S246" i="1"/>
  <c r="B248" i="1"/>
  <c r="C248" i="1"/>
  <c r="D248" i="1"/>
  <c r="E248" i="1"/>
  <c r="F248" i="1"/>
  <c r="F252" i="1" s="1"/>
  <c r="G248" i="1"/>
  <c r="L248" i="1"/>
  <c r="L250" i="1" s="1"/>
  <c r="M248" i="1"/>
  <c r="N248" i="1"/>
  <c r="O248" i="1"/>
  <c r="P248" i="1"/>
  <c r="P250" i="1" s="1"/>
  <c r="Q248" i="1"/>
  <c r="R248" i="1"/>
  <c r="S248" i="1"/>
  <c r="S253" i="1" s="1"/>
  <c r="B290" i="1"/>
  <c r="E290" i="1" s="1"/>
  <c r="M290" i="1"/>
  <c r="N290" i="1"/>
  <c r="U290" i="1"/>
  <c r="B291" i="1"/>
  <c r="M291" i="1"/>
  <c r="N291" i="1"/>
  <c r="U291" i="1"/>
  <c r="B292" i="1"/>
  <c r="E292" i="1" s="1"/>
  <c r="U292" i="1"/>
  <c r="B293" i="1"/>
  <c r="E293" i="1" s="1"/>
  <c r="M293" i="1"/>
  <c r="N293" i="1"/>
  <c r="U293" i="1"/>
  <c r="B294" i="1"/>
  <c r="E294" i="1"/>
  <c r="M294" i="1"/>
  <c r="N294" i="1"/>
  <c r="U294" i="1"/>
  <c r="B295" i="1"/>
  <c r="E295" i="1" s="1"/>
  <c r="M295" i="1"/>
  <c r="N295" i="1"/>
  <c r="U295" i="1"/>
  <c r="B296" i="1"/>
  <c r="E296" i="1" s="1"/>
  <c r="M296" i="1"/>
  <c r="L296" i="1" s="1"/>
  <c r="O296" i="1" s="1"/>
  <c r="N296" i="1"/>
  <c r="U296" i="1"/>
  <c r="B297" i="1"/>
  <c r="E297" i="1" s="1"/>
  <c r="M297" i="1"/>
  <c r="N297" i="1"/>
  <c r="U297" i="1"/>
  <c r="D298" i="1"/>
  <c r="C298" i="1"/>
  <c r="Q305" i="1"/>
  <c r="O327" i="1"/>
  <c r="P327" i="1"/>
  <c r="Q327" i="1"/>
  <c r="R327" i="1"/>
  <c r="S327" i="1"/>
  <c r="T327" i="1"/>
  <c r="U327" i="1"/>
  <c r="O328" i="1"/>
  <c r="P328" i="1"/>
  <c r="Q328" i="1"/>
  <c r="R328" i="1"/>
  <c r="S328" i="1"/>
  <c r="T328" i="1"/>
  <c r="U328" i="1"/>
  <c r="O329" i="1"/>
  <c r="P329" i="1"/>
  <c r="Q329" i="1"/>
  <c r="R329" i="1"/>
  <c r="S329" i="1"/>
  <c r="T329" i="1"/>
  <c r="U329" i="1"/>
  <c r="O330" i="1"/>
  <c r="P330" i="1"/>
  <c r="Q330" i="1"/>
  <c r="R330" i="1"/>
  <c r="S330" i="1"/>
  <c r="T330" i="1"/>
  <c r="U330" i="1"/>
  <c r="B409" i="1"/>
  <c r="C409" i="1"/>
  <c r="C415" i="1" s="1"/>
  <c r="D409" i="1"/>
  <c r="E409" i="1"/>
  <c r="F409" i="1"/>
  <c r="G409" i="1"/>
  <c r="H409" i="1"/>
  <c r="I409" i="1"/>
  <c r="J409" i="1"/>
  <c r="K409" i="1"/>
  <c r="M409" i="1"/>
  <c r="N409" i="1"/>
  <c r="O409" i="1"/>
  <c r="P409" i="1"/>
  <c r="Q409" i="1"/>
  <c r="R409" i="1"/>
  <c r="S409" i="1"/>
  <c r="B410" i="1"/>
  <c r="C410" i="1"/>
  <c r="D410" i="1"/>
  <c r="E410" i="1"/>
  <c r="F410" i="1"/>
  <c r="G410" i="1"/>
  <c r="H410" i="1"/>
  <c r="I410" i="1"/>
  <c r="J410" i="1"/>
  <c r="K410" i="1"/>
  <c r="L409" i="1"/>
  <c r="M410" i="1"/>
  <c r="N410" i="1"/>
  <c r="O410" i="1"/>
  <c r="P410" i="1"/>
  <c r="Q410" i="1"/>
  <c r="R410" i="1"/>
  <c r="S410" i="1"/>
  <c r="B411" i="1"/>
  <c r="C411" i="1"/>
  <c r="D411" i="1"/>
  <c r="E411" i="1"/>
  <c r="F411" i="1"/>
  <c r="G411" i="1"/>
  <c r="H411" i="1"/>
  <c r="I411" i="1"/>
  <c r="J411" i="1"/>
  <c r="K411" i="1"/>
  <c r="L410" i="1"/>
  <c r="M411" i="1"/>
  <c r="N411" i="1"/>
  <c r="O411" i="1"/>
  <c r="P411" i="1"/>
  <c r="Q411" i="1"/>
  <c r="R411" i="1"/>
  <c r="S411" i="1"/>
  <c r="B412" i="1"/>
  <c r="C412" i="1"/>
  <c r="D412" i="1"/>
  <c r="E412" i="1"/>
  <c r="F412" i="1"/>
  <c r="G412" i="1"/>
  <c r="H412" i="1"/>
  <c r="I412" i="1"/>
  <c r="J412" i="1"/>
  <c r="K412" i="1"/>
  <c r="L411" i="1"/>
  <c r="M412" i="1"/>
  <c r="N412" i="1"/>
  <c r="O412" i="1"/>
  <c r="P412" i="1"/>
  <c r="Q412" i="1"/>
  <c r="R412" i="1"/>
  <c r="S412" i="1"/>
  <c r="B413" i="1"/>
  <c r="C413" i="1"/>
  <c r="D413" i="1"/>
  <c r="E413" i="1"/>
  <c r="E415" i="1" s="1"/>
  <c r="F413" i="1"/>
  <c r="G413" i="1"/>
  <c r="H413" i="1"/>
  <c r="I413" i="1"/>
  <c r="J413" i="1"/>
  <c r="K413" i="1"/>
  <c r="L412" i="1"/>
  <c r="L415" i="1" s="1"/>
  <c r="M413" i="1"/>
  <c r="N413" i="1"/>
  <c r="O413" i="1"/>
  <c r="P413" i="1"/>
  <c r="Q413" i="1"/>
  <c r="R413" i="1"/>
  <c r="S413" i="1"/>
  <c r="B414" i="1"/>
  <c r="C414" i="1"/>
  <c r="D414" i="1"/>
  <c r="E414" i="1"/>
  <c r="F414" i="1"/>
  <c r="G414" i="1"/>
  <c r="H414" i="1"/>
  <c r="I414" i="1"/>
  <c r="J414" i="1"/>
  <c r="K414" i="1"/>
  <c r="L413" i="1"/>
  <c r="M414" i="1"/>
  <c r="N414" i="1"/>
  <c r="O414" i="1"/>
  <c r="P414" i="1"/>
  <c r="Q414" i="1"/>
  <c r="R414" i="1"/>
  <c r="S414" i="1"/>
  <c r="L414" i="1"/>
  <c r="A472" i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B487" i="1"/>
  <c r="B491" i="1" s="1"/>
  <c r="C487" i="1"/>
  <c r="D487" i="1"/>
  <c r="E487" i="1"/>
  <c r="E491" i="1" s="1"/>
  <c r="F487" i="1"/>
  <c r="F491" i="1" s="1"/>
  <c r="G487" i="1"/>
  <c r="H487" i="1"/>
  <c r="I487" i="1"/>
  <c r="J487" i="1"/>
  <c r="K487" i="1"/>
  <c r="M487" i="1"/>
  <c r="N487" i="1"/>
  <c r="L487" i="1"/>
  <c r="L491" i="1" s="1"/>
  <c r="B489" i="1"/>
  <c r="C489" i="1"/>
  <c r="D489" i="1"/>
  <c r="E489" i="1"/>
  <c r="F489" i="1"/>
  <c r="G489" i="1"/>
  <c r="H489" i="1"/>
  <c r="I489" i="1"/>
  <c r="J489" i="1"/>
  <c r="K489" i="1"/>
  <c r="M489" i="1"/>
  <c r="N489" i="1"/>
  <c r="L489" i="1"/>
  <c r="B522" i="1"/>
  <c r="B523" i="1"/>
  <c r="B524" i="1"/>
  <c r="B525" i="1"/>
  <c r="B526" i="1"/>
  <c r="B527" i="1"/>
  <c r="B528" i="1"/>
  <c r="B529" i="1"/>
  <c r="AF33" i="2"/>
  <c r="M11" i="2"/>
  <c r="I10" i="1"/>
  <c r="M9" i="2"/>
  <c r="I5" i="1" s="1"/>
  <c r="Z38" i="2"/>
  <c r="Z48" i="2"/>
  <c r="Z34" i="2"/>
  <c r="Y42" i="1" s="1"/>
  <c r="N486" i="1"/>
  <c r="N491" i="1" s="1"/>
  <c r="U74" i="1"/>
  <c r="U75" i="1"/>
  <c r="Z47" i="2"/>
  <c r="N488" i="1"/>
  <c r="Y1128" i="2"/>
  <c r="AA986" i="2"/>
  <c r="AF1175" i="2"/>
  <c r="AK347" i="2"/>
  <c r="AD1181" i="2"/>
  <c r="N311" i="2"/>
  <c r="AF854" i="2"/>
  <c r="I201" i="1"/>
  <c r="W1618" i="2"/>
  <c r="W1774" i="2" s="1"/>
  <c r="AD12" i="2"/>
  <c r="Z11" i="1" s="1"/>
  <c r="AD1182" i="2"/>
  <c r="AD1180" i="2"/>
  <c r="AQ167" i="1"/>
  <c r="V1086" i="2"/>
  <c r="AK346" i="2"/>
  <c r="AK348" i="2"/>
  <c r="AK352" i="2"/>
  <c r="AK350" i="2"/>
  <c r="T947" i="2"/>
  <c r="F488" i="1"/>
  <c r="F493" i="1" s="1"/>
  <c r="W47" i="2"/>
  <c r="Q1052" i="2"/>
  <c r="E1936" i="2"/>
  <c r="AK344" i="2"/>
  <c r="AF1121" i="2"/>
  <c r="BB172" i="1"/>
  <c r="Q11" i="2"/>
  <c r="M10" i="1" s="1"/>
  <c r="Q12" i="2"/>
  <c r="M11" i="1" s="1"/>
  <c r="E1940" i="2"/>
  <c r="AC12" i="2"/>
  <c r="Y11" i="1" s="1"/>
  <c r="AH353" i="2"/>
  <c r="AH345" i="2"/>
  <c r="Y1088" i="2"/>
  <c r="AC1182" i="2"/>
  <c r="W46" i="2"/>
  <c r="N307" i="2"/>
  <c r="AB984" i="2"/>
  <c r="AB12" i="2"/>
  <c r="X11" i="1" s="1"/>
  <c r="P984" i="2"/>
  <c r="N309" i="2"/>
  <c r="AF981" i="2"/>
  <c r="AA987" i="2"/>
  <c r="AG971" i="2"/>
  <c r="AL344" i="2"/>
  <c r="AL353" i="2" s="1"/>
  <c r="AF1044" i="2"/>
  <c r="I488" i="1"/>
  <c r="E488" i="1"/>
  <c r="E493" i="1" s="1"/>
  <c r="C565" i="1"/>
  <c r="D191" i="1"/>
  <c r="K1198" i="2"/>
  <c r="K1201" i="2"/>
  <c r="F568" i="1"/>
  <c r="O565" i="1"/>
  <c r="J48" i="2"/>
  <c r="AF169" i="1"/>
  <c r="M488" i="1"/>
  <c r="AG922" i="2"/>
  <c r="AG921" i="2"/>
  <c r="AG926" i="2"/>
  <c r="V47" i="2"/>
  <c r="V38" i="2"/>
  <c r="R47" i="2"/>
  <c r="R46" i="2"/>
  <c r="R38" i="2"/>
  <c r="R48" i="2"/>
  <c r="N48" i="2"/>
  <c r="N46" i="2"/>
  <c r="N47" i="2"/>
  <c r="Z41" i="2"/>
  <c r="Y41" i="2"/>
  <c r="O1201" i="2"/>
  <c r="N568" i="1"/>
  <c r="M567" i="1"/>
  <c r="V46" i="2"/>
  <c r="U11" i="2"/>
  <c r="Q10" i="1" s="1"/>
  <c r="U12" i="2"/>
  <c r="Q11" i="1" s="1"/>
  <c r="AK343" i="2"/>
  <c r="Z1182" i="2"/>
  <c r="AL341" i="2"/>
  <c r="AL350" i="2" s="1"/>
  <c r="AK349" i="2"/>
  <c r="S1554" i="2"/>
  <c r="Z1431" i="2"/>
  <c r="N291" i="2"/>
  <c r="O291" i="2" s="1"/>
  <c r="U1084" i="2"/>
  <c r="V1090" i="2"/>
  <c r="T1631" i="2"/>
  <c r="T1892" i="2" s="1"/>
  <c r="D246" i="1"/>
  <c r="D252" i="1" s="1"/>
  <c r="O48" i="2"/>
  <c r="K47" i="2"/>
  <c r="K46" i="2"/>
  <c r="J1939" i="2"/>
  <c r="U987" i="2"/>
  <c r="P983" i="2"/>
  <c r="AI979" i="2"/>
  <c r="AF979" i="2"/>
  <c r="AD987" i="2"/>
  <c r="AA1412" i="2"/>
  <c r="X950" i="2"/>
  <c r="X955" i="2" s="1"/>
  <c r="X946" i="2"/>
  <c r="S48" i="2"/>
  <c r="S47" i="2"/>
  <c r="AA1409" i="2"/>
  <c r="AD988" i="2"/>
  <c r="P566" i="1"/>
  <c r="V1182" i="2"/>
  <c r="O1182" i="2"/>
  <c r="AD986" i="2"/>
  <c r="U1089" i="2"/>
  <c r="N1196" i="2"/>
  <c r="N1198" i="2"/>
  <c r="U1090" i="2"/>
  <c r="W1865" i="2"/>
  <c r="W1866" i="2" s="1"/>
  <c r="U946" i="2"/>
  <c r="AC1177" i="2"/>
  <c r="S1085" i="2"/>
  <c r="S1088" i="2"/>
  <c r="AF970" i="2"/>
  <c r="AF971" i="2"/>
  <c r="AD966" i="2"/>
  <c r="AD984" i="2"/>
  <c r="AF974" i="2"/>
  <c r="AF972" i="2"/>
  <c r="X1628" i="2"/>
  <c r="X1878" i="2"/>
  <c r="X1879" i="2" s="1"/>
  <c r="X1880" i="2" s="1"/>
  <c r="W1554" i="2"/>
  <c r="AE1176" i="2"/>
  <c r="Y1140" i="2"/>
  <c r="Y1139" i="2"/>
  <c r="U1106" i="2"/>
  <c r="R1105" i="2"/>
  <c r="N303" i="2"/>
  <c r="O303" i="2"/>
  <c r="AF973" i="2"/>
  <c r="D240" i="1"/>
  <c r="T1628" i="2"/>
  <c r="H241" i="1"/>
  <c r="W1619" i="2"/>
  <c r="Y1878" i="2"/>
  <c r="E198" i="1"/>
  <c r="U1622" i="2"/>
  <c r="U1646" i="2" s="1"/>
  <c r="E193" i="1"/>
  <c r="AE1068" i="2"/>
  <c r="C192" i="1"/>
  <c r="S1618" i="2"/>
  <c r="S1774" i="2" s="1"/>
  <c r="Y1635" i="2"/>
  <c r="J567" i="1"/>
  <c r="W947" i="2"/>
  <c r="W948" i="2"/>
  <c r="J488" i="1"/>
  <c r="B488" i="1"/>
  <c r="T1878" i="2"/>
  <c r="AF1173" i="2"/>
  <c r="AF1049" i="2"/>
  <c r="AA985" i="2"/>
  <c r="AF1050" i="2"/>
  <c r="AM353" i="2"/>
  <c r="AN352" i="2"/>
  <c r="V1201" i="2"/>
  <c r="V1198" i="2"/>
  <c r="J1201" i="2"/>
  <c r="J1196" i="2"/>
  <c r="R11" i="2"/>
  <c r="N10" i="1" s="1"/>
  <c r="R12" i="2"/>
  <c r="N11" i="1"/>
  <c r="N296" i="2"/>
  <c r="O296" i="2" s="1"/>
  <c r="AC13" i="2"/>
  <c r="Y5" i="1"/>
  <c r="X1401" i="2"/>
  <c r="H248" i="1" s="1"/>
  <c r="Q567" i="1"/>
  <c r="Q47" i="2"/>
  <c r="T950" i="2"/>
  <c r="T955" i="2" s="1"/>
  <c r="T959" i="2" s="1"/>
  <c r="T946" i="2"/>
  <c r="Y1106" i="2"/>
  <c r="AE1071" i="2"/>
  <c r="AB987" i="2"/>
  <c r="AA984" i="2"/>
  <c r="AB966" i="2"/>
  <c r="AA966" i="2"/>
  <c r="U568" i="1"/>
  <c r="V1089" i="2"/>
  <c r="Y1627" i="2"/>
  <c r="Z1679" i="2"/>
  <c r="Q966" i="2"/>
  <c r="W1884" i="2"/>
  <c r="N320" i="2"/>
  <c r="O320" i="2"/>
  <c r="N324" i="2"/>
  <c r="O324" i="2" s="1"/>
  <c r="P324" i="2" s="1"/>
  <c r="Q324" i="2" s="1"/>
  <c r="R324" i="2" s="1"/>
  <c r="S324" i="2" s="1"/>
  <c r="T324" i="2" s="1"/>
  <c r="U324" i="2" s="1"/>
  <c r="V324" i="2" s="1"/>
  <c r="W324" i="2" s="1"/>
  <c r="X324" i="2" s="1"/>
  <c r="Y324" i="2" s="1"/>
  <c r="Z324" i="2" s="1"/>
  <c r="AA324" i="2" s="1"/>
  <c r="AB324" i="2" s="1"/>
  <c r="AC324" i="2" s="1"/>
  <c r="AD324" i="2" s="1"/>
  <c r="AE324" i="2" s="1"/>
  <c r="N328" i="2"/>
  <c r="O328" i="2" s="1"/>
  <c r="P328" i="2" s="1"/>
  <c r="Q328" i="2" s="1"/>
  <c r="R328" i="2" s="1"/>
  <c r="S328" i="2" s="1"/>
  <c r="N332" i="2"/>
  <c r="O332" i="2" s="1"/>
  <c r="P332" i="2" s="1"/>
  <c r="Q332" i="2" s="1"/>
  <c r="R332" i="2" s="1"/>
  <c r="S332" i="2" s="1"/>
  <c r="T332" i="2" s="1"/>
  <c r="U332" i="2" s="1"/>
  <c r="V332" i="2" s="1"/>
  <c r="W332" i="2" s="1"/>
  <c r="X332" i="2" s="1"/>
  <c r="Y332" i="2" s="1"/>
  <c r="Z332" i="2" s="1"/>
  <c r="AA332" i="2" s="1"/>
  <c r="AB332" i="2" s="1"/>
  <c r="AC332" i="2" s="1"/>
  <c r="AD332" i="2" s="1"/>
  <c r="AE332" i="2" s="1"/>
  <c r="N336" i="2"/>
  <c r="O336" i="2" s="1"/>
  <c r="I238" i="1"/>
  <c r="N288" i="2"/>
  <c r="AA1384" i="2"/>
  <c r="AA1383" i="2"/>
  <c r="Q987" i="2"/>
  <c r="P986" i="2"/>
  <c r="X988" i="2"/>
  <c r="L984" i="2"/>
  <c r="R1865" i="2"/>
  <c r="R1866" i="2"/>
  <c r="V1865" i="2"/>
  <c r="V1866" i="2" s="1"/>
  <c r="E1935" i="2"/>
  <c r="V1884" i="2"/>
  <c r="S1878" i="2"/>
  <c r="H488" i="1"/>
  <c r="T12" i="2"/>
  <c r="P11" i="1" s="1"/>
  <c r="F565" i="1"/>
  <c r="U48" i="2"/>
  <c r="M378" i="2"/>
  <c r="Q38" i="2"/>
  <c r="X1140" i="2"/>
  <c r="U38" i="2"/>
  <c r="Y10" i="2"/>
  <c r="U6" i="1" s="1"/>
  <c r="M985" i="2"/>
  <c r="X12" i="2"/>
  <c r="T11" i="1" s="1"/>
  <c r="Q201" i="1"/>
  <c r="Q203" i="1" s="1"/>
  <c r="AA1414" i="2"/>
  <c r="X1630" i="2"/>
  <c r="Y48" i="2"/>
  <c r="Y1634" i="2"/>
  <c r="Z1634" i="2" s="1"/>
  <c r="P12" i="2"/>
  <c r="L11" i="1" s="1"/>
  <c r="K987" i="2"/>
  <c r="W1641" i="2"/>
  <c r="S1641" i="2"/>
  <c r="J1181" i="2"/>
  <c r="U1104" i="2"/>
  <c r="M1104" i="2"/>
  <c r="V1101" i="2"/>
  <c r="R1101" i="2"/>
  <c r="Z989" i="2"/>
  <c r="R989" i="2"/>
  <c r="J989" i="2"/>
  <c r="U988" i="2"/>
  <c r="Q988" i="2"/>
  <c r="W986" i="2"/>
  <c r="S986" i="2"/>
  <c r="K986" i="2"/>
  <c r="R985" i="2"/>
  <c r="N985" i="2"/>
  <c r="I984" i="2"/>
  <c r="P989" i="2"/>
  <c r="J1938" i="2"/>
  <c r="N317" i="2"/>
  <c r="N321" i="2"/>
  <c r="O321" i="2" s="1"/>
  <c r="P321" i="2" s="1"/>
  <c r="Q321" i="2" s="1"/>
  <c r="R321" i="2" s="1"/>
  <c r="S321" i="2" s="1"/>
  <c r="T321" i="2" s="1"/>
  <c r="U321" i="2" s="1"/>
  <c r="V321" i="2" s="1"/>
  <c r="W321" i="2" s="1"/>
  <c r="X321" i="2" s="1"/>
  <c r="Y321" i="2" s="1"/>
  <c r="Z321" i="2" s="1"/>
  <c r="AA321" i="2" s="1"/>
  <c r="AB321" i="2" s="1"/>
  <c r="AC321" i="2" s="1"/>
  <c r="N325" i="2"/>
  <c r="N329" i="2"/>
  <c r="N333" i="2"/>
  <c r="N337" i="2"/>
  <c r="O337" i="2"/>
  <c r="P337" i="2" s="1"/>
  <c r="Q337" i="2" s="1"/>
  <c r="R337" i="2" s="1"/>
  <c r="S337" i="2" s="1"/>
  <c r="T337" i="2" s="1"/>
  <c r="U337" i="2" s="1"/>
  <c r="V337" i="2" s="1"/>
  <c r="U1082" i="2"/>
  <c r="AA1181" i="2"/>
  <c r="O1180" i="2"/>
  <c r="N1105" i="2"/>
  <c r="I989" i="2"/>
  <c r="W987" i="2"/>
  <c r="U985" i="2"/>
  <c r="T984" i="2"/>
  <c r="H984" i="2"/>
  <c r="AA1180" i="2"/>
  <c r="AL352" i="2"/>
  <c r="AG353" i="2"/>
  <c r="AA1182" i="2"/>
  <c r="AA11" i="2"/>
  <c r="W10" i="1" s="1"/>
  <c r="AL343" i="2"/>
  <c r="Y1125" i="2"/>
  <c r="W1683" i="2"/>
  <c r="W1913" i="2"/>
  <c r="W1914" i="2" s="1"/>
  <c r="N279" i="2"/>
  <c r="N287" i="2"/>
  <c r="O287" i="2" s="1"/>
  <c r="P287" i="2" s="1"/>
  <c r="Q287" i="2" s="1"/>
  <c r="R287" i="2" s="1"/>
  <c r="S287" i="2" s="1"/>
  <c r="T287" i="2" s="1"/>
  <c r="U287" i="2" s="1"/>
  <c r="V287" i="2" s="1"/>
  <c r="W287" i="2" s="1"/>
  <c r="X287" i="2" s="1"/>
  <c r="Y287" i="2" s="1"/>
  <c r="Z287" i="2" s="1"/>
  <c r="AA287" i="2" s="1"/>
  <c r="AB287" i="2" s="1"/>
  <c r="AC287" i="2" s="1"/>
  <c r="AD287" i="2" s="1"/>
  <c r="AE287" i="2" s="1"/>
  <c r="N299" i="2"/>
  <c r="V1197" i="2"/>
  <c r="AM352" i="2"/>
  <c r="AE986" i="2"/>
  <c r="S1087" i="2"/>
  <c r="AI858" i="2"/>
  <c r="X5" i="1"/>
  <c r="Y1649" i="2"/>
  <c r="K568" i="1"/>
  <c r="F194" i="1"/>
  <c r="F203" i="1" s="1"/>
  <c r="V1877" i="2"/>
  <c r="Z1085" i="2"/>
  <c r="Z1087" i="2" s="1"/>
  <c r="AH974" i="2"/>
  <c r="Y966" i="2"/>
  <c r="X39" i="2"/>
  <c r="O46" i="2"/>
  <c r="O1198" i="2"/>
  <c r="W1198" i="2"/>
  <c r="I966" i="2"/>
  <c r="Z1088" i="2"/>
  <c r="X948" i="2"/>
  <c r="X949" i="2" s="1"/>
  <c r="T986" i="2"/>
  <c r="W40" i="2"/>
  <c r="V1139" i="2"/>
  <c r="Z1180" i="2"/>
  <c r="R1180" i="2"/>
  <c r="U1105" i="2"/>
  <c r="M1105" i="2"/>
  <c r="I1105" i="2"/>
  <c r="AH979" i="2"/>
  <c r="N292" i="2"/>
  <c r="O292" i="2" s="1"/>
  <c r="P292" i="2" s="1"/>
  <c r="Q292" i="2" s="1"/>
  <c r="R292" i="2" s="1"/>
  <c r="S292" i="2" s="1"/>
  <c r="T292" i="2" s="1"/>
  <c r="U292" i="2" s="1"/>
  <c r="V292" i="2" s="1"/>
  <c r="S1686" i="2"/>
  <c r="Y1810" i="2"/>
  <c r="W1105" i="2"/>
  <c r="B193" i="1"/>
  <c r="AA1379" i="2"/>
  <c r="T1920" i="2"/>
  <c r="U966" i="2"/>
  <c r="S46" i="2"/>
  <c r="T1619" i="2"/>
  <c r="W1201" i="2"/>
  <c r="V1620" i="2"/>
  <c r="Y1628" i="2"/>
  <c r="W48" i="2"/>
  <c r="B194" i="1"/>
  <c r="I1181" i="2"/>
  <c r="W1181" i="2"/>
  <c r="K1181" i="2"/>
  <c r="X1134" i="2"/>
  <c r="X1136" i="2" s="1"/>
  <c r="V1104" i="2"/>
  <c r="R1104" i="2"/>
  <c r="J1104" i="2"/>
  <c r="Q1101" i="2"/>
  <c r="AG1056" i="2"/>
  <c r="W989" i="2"/>
  <c r="K989" i="2"/>
  <c r="Z988" i="2"/>
  <c r="V988" i="2"/>
  <c r="R988" i="2"/>
  <c r="N988" i="2"/>
  <c r="J988" i="2"/>
  <c r="Y987" i="2"/>
  <c r="M987" i="2"/>
  <c r="I987" i="2"/>
  <c r="X986" i="2"/>
  <c r="L986" i="2"/>
  <c r="H986" i="2"/>
  <c r="K985" i="2"/>
  <c r="V984" i="2"/>
  <c r="U989" i="2"/>
  <c r="L988" i="2"/>
  <c r="H988" i="2"/>
  <c r="Z986" i="2"/>
  <c r="V986" i="2"/>
  <c r="N986" i="2"/>
  <c r="I985" i="2"/>
  <c r="N306" i="2"/>
  <c r="O306" i="2" s="1"/>
  <c r="P306" i="2" s="1"/>
  <c r="Q306" i="2" s="1"/>
  <c r="R306" i="2" s="1"/>
  <c r="S306" i="2" s="1"/>
  <c r="T306" i="2" s="1"/>
  <c r="U306" i="2" s="1"/>
  <c r="V306" i="2" s="1"/>
  <c r="W306" i="2" s="1"/>
  <c r="X306" i="2" s="1"/>
  <c r="Y306" i="2" s="1"/>
  <c r="Z306" i="2" s="1"/>
  <c r="AA306" i="2" s="1"/>
  <c r="AB306" i="2" s="1"/>
  <c r="AC306" i="2" s="1"/>
  <c r="I1196" i="2"/>
  <c r="R1899" i="2"/>
  <c r="R1913" i="2"/>
  <c r="R1914" i="2" s="1"/>
  <c r="N313" i="2"/>
  <c r="Y1686" i="2"/>
  <c r="H194" i="1"/>
  <c r="W1686" i="2"/>
  <c r="R1658" i="2"/>
  <c r="R1682" i="2" s="1"/>
  <c r="V1618" i="2"/>
  <c r="V1774" i="2" s="1"/>
  <c r="V1776" i="2" s="1"/>
  <c r="L1104" i="2"/>
  <c r="G239" i="1"/>
  <c r="X1877" i="2"/>
  <c r="T1623" i="2"/>
  <c r="T1891" i="2" s="1"/>
  <c r="U1101" i="2"/>
  <c r="M1196" i="2"/>
  <c r="I1182" i="2"/>
  <c r="U1198" i="2"/>
  <c r="AM341" i="2"/>
  <c r="AM348" i="2" s="1"/>
  <c r="AL348" i="2"/>
  <c r="H567" i="1"/>
  <c r="AA1682" i="2"/>
  <c r="T1621" i="2"/>
  <c r="T1905" i="2" s="1"/>
  <c r="C246" i="1"/>
  <c r="B192" i="1"/>
  <c r="C245" i="1"/>
  <c r="B565" i="1"/>
  <c r="P567" i="1"/>
  <c r="U1686" i="2"/>
  <c r="L201" i="1"/>
  <c r="R1877" i="2"/>
  <c r="AG977" i="2"/>
  <c r="AF1054" i="2"/>
  <c r="AA1683" i="2"/>
  <c r="V1631" i="2"/>
  <c r="V1892" i="2" s="1"/>
  <c r="Y1181" i="2"/>
  <c r="C193" i="1"/>
  <c r="M568" i="1"/>
  <c r="S987" i="2"/>
  <c r="L567" i="1"/>
  <c r="R986" i="2"/>
  <c r="D567" i="1"/>
  <c r="J986" i="2"/>
  <c r="N565" i="1"/>
  <c r="T966" i="2"/>
  <c r="Q40" i="2"/>
  <c r="Q46" i="2"/>
  <c r="I48" i="2"/>
  <c r="I46" i="2"/>
  <c r="E1939" i="2"/>
  <c r="Z417" i="2"/>
  <c r="Z1027" i="2"/>
  <c r="Y1684" i="2"/>
  <c r="Y1196" i="2"/>
  <c r="Y1197" i="2" s="1"/>
  <c r="Y1201" i="2"/>
  <c r="Q1198" i="2"/>
  <c r="AE1191" i="2"/>
  <c r="Q1105" i="2"/>
  <c r="AE1099" i="2"/>
  <c r="AL346" i="2"/>
  <c r="R249" i="1"/>
  <c r="R251" i="1" s="1"/>
  <c r="S1627" i="2"/>
  <c r="Y1687" i="2"/>
  <c r="T1140" i="2"/>
  <c r="U1196" i="2"/>
  <c r="W1177" i="2"/>
  <c r="F192" i="1"/>
  <c r="G238" i="1"/>
  <c r="AA1447" i="2"/>
  <c r="Z1671" i="2"/>
  <c r="S1628" i="2"/>
  <c r="S1644" i="2"/>
  <c r="Q1196" i="2"/>
  <c r="Q1197" i="2" s="1"/>
  <c r="G241" i="1"/>
  <c r="M202" i="1"/>
  <c r="M204" i="1" s="1"/>
  <c r="M292" i="1"/>
  <c r="Y1814" i="2"/>
  <c r="V330" i="1" s="1"/>
  <c r="W1685" i="2"/>
  <c r="R201" i="1"/>
  <c r="T1658" i="2"/>
  <c r="T1682" i="2" s="1"/>
  <c r="AA1381" i="2"/>
  <c r="AA1382" i="2"/>
  <c r="S1196" i="2"/>
  <c r="S1197" i="2" s="1"/>
  <c r="S1198" i="2"/>
  <c r="O1181" i="2"/>
  <c r="N1140" i="2"/>
  <c r="N1139" i="2"/>
  <c r="Z1106" i="2"/>
  <c r="AE1106" i="2" s="1"/>
  <c r="Z1104" i="2"/>
  <c r="Z1105" i="2"/>
  <c r="AE1105" i="2" s="1"/>
  <c r="N1106" i="2"/>
  <c r="N1104" i="2"/>
  <c r="AG1054" i="2"/>
  <c r="G246" i="1"/>
  <c r="P201" i="1"/>
  <c r="P205" i="1" s="1"/>
  <c r="Y1683" i="2"/>
  <c r="AA1437" i="2"/>
  <c r="Q985" i="2"/>
  <c r="Y1198" i="2"/>
  <c r="AE1102" i="2"/>
  <c r="M1198" i="2"/>
  <c r="U1628" i="2"/>
  <c r="U1644" i="2"/>
  <c r="D198" i="1"/>
  <c r="O989" i="2"/>
  <c r="O987" i="2"/>
  <c r="R962" i="2"/>
  <c r="V1105" i="2"/>
  <c r="C566" i="1"/>
  <c r="S1201" i="2"/>
  <c r="U1181" i="2"/>
  <c r="E245" i="1"/>
  <c r="U46" i="2"/>
  <c r="I47" i="2"/>
  <c r="D329" i="1"/>
  <c r="G329" i="1"/>
  <c r="C329" i="1"/>
  <c r="M1180" i="2"/>
  <c r="S1177" i="2"/>
  <c r="O1177" i="2"/>
  <c r="R1177" i="2"/>
  <c r="AE1103" i="2"/>
  <c r="O1105" i="2"/>
  <c r="K1105" i="2"/>
  <c r="T1105" i="2"/>
  <c r="P1105" i="2"/>
  <c r="H1105" i="2"/>
  <c r="R1782" i="2"/>
  <c r="R1784" i="2" s="1"/>
  <c r="V1782" i="2"/>
  <c r="X1871" i="2"/>
  <c r="X1872" i="2" s="1"/>
  <c r="T1871" i="2"/>
  <c r="T1872" i="2" s="1"/>
  <c r="S1865" i="2"/>
  <c r="S1866" i="2" s="1"/>
  <c r="Q1866" i="2" s="1"/>
  <c r="G1942" i="2"/>
  <c r="Z1895" i="2"/>
  <c r="X1899" i="2"/>
  <c r="X1900" i="2"/>
  <c r="Y1899" i="2"/>
  <c r="Y1901" i="2" s="1"/>
  <c r="T1913" i="2"/>
  <c r="T1914" i="2" s="1"/>
  <c r="X1913" i="2"/>
  <c r="X1915" i="2"/>
  <c r="Z1910" i="2"/>
  <c r="Y1884" i="2"/>
  <c r="U1884" i="2"/>
  <c r="U1885" i="2"/>
  <c r="N281" i="2"/>
  <c r="O281" i="2" s="1"/>
  <c r="P281" i="2" s="1"/>
  <c r="N293" i="2"/>
  <c r="O293" i="2" s="1"/>
  <c r="P293" i="2" s="1"/>
  <c r="Q293" i="2" s="1"/>
  <c r="R293" i="2" s="1"/>
  <c r="S293" i="2" s="1"/>
  <c r="T293" i="2" s="1"/>
  <c r="U293" i="2" s="1"/>
  <c r="N297" i="2"/>
  <c r="O297" i="2" s="1"/>
  <c r="P297" i="2" s="1"/>
  <c r="N301" i="2"/>
  <c r="O301" i="2" s="1"/>
  <c r="P301" i="2" s="1"/>
  <c r="Q301" i="2" s="1"/>
  <c r="R301" i="2" s="1"/>
  <c r="S301" i="2" s="1"/>
  <c r="T301" i="2" s="1"/>
  <c r="U301" i="2" s="1"/>
  <c r="V301" i="2" s="1"/>
  <c r="W301" i="2" s="1"/>
  <c r="X301" i="2" s="1"/>
  <c r="U1083" i="2"/>
  <c r="V1082" i="2"/>
  <c r="X1731" i="2"/>
  <c r="H330" i="1" s="1"/>
  <c r="AB1642" i="2"/>
  <c r="X73" i="1"/>
  <c r="X76" i="1" s="1"/>
  <c r="N282" i="2"/>
  <c r="N315" i="2"/>
  <c r="O315" i="2" s="1"/>
  <c r="P315" i="2" s="1"/>
  <c r="Q315" i="2" s="1"/>
  <c r="R315" i="2" s="1"/>
  <c r="S315" i="2" s="1"/>
  <c r="T315" i="2" s="1"/>
  <c r="U315" i="2" s="1"/>
  <c r="V315" i="2" s="1"/>
  <c r="W315" i="2" s="1"/>
  <c r="X315" i="2" s="1"/>
  <c r="Y315" i="2" s="1"/>
  <c r="Z315" i="2" s="1"/>
  <c r="AA315" i="2" s="1"/>
  <c r="AB315" i="2" s="1"/>
  <c r="AC315" i="2" s="1"/>
  <c r="N319" i="2"/>
  <c r="O319" i="2" s="1"/>
  <c r="P319" i="2" s="1"/>
  <c r="N323" i="2"/>
  <c r="O323" i="2" s="1"/>
  <c r="P323" i="2" s="1"/>
  <c r="Q323" i="2" s="1"/>
  <c r="R323" i="2" s="1"/>
  <c r="S323" i="2" s="1"/>
  <c r="T323" i="2" s="1"/>
  <c r="U323" i="2" s="1"/>
  <c r="V323" i="2" s="1"/>
  <c r="W323" i="2" s="1"/>
  <c r="X323" i="2" s="1"/>
  <c r="N327" i="2"/>
  <c r="O327" i="2" s="1"/>
  <c r="P327" i="2" s="1"/>
  <c r="Q327" i="2" s="1"/>
  <c r="R327" i="2" s="1"/>
  <c r="S327" i="2" s="1"/>
  <c r="T327" i="2" s="1"/>
  <c r="U327" i="2" s="1"/>
  <c r="V327" i="2" s="1"/>
  <c r="W327" i="2" s="1"/>
  <c r="X327" i="2" s="1"/>
  <c r="Y327" i="2" s="1"/>
  <c r="Z327" i="2" s="1"/>
  <c r="AA327" i="2" s="1"/>
  <c r="AB327" i="2" s="1"/>
  <c r="AC327" i="2" s="1"/>
  <c r="N331" i="2"/>
  <c r="O331" i="2" s="1"/>
  <c r="P331" i="2" s="1"/>
  <c r="N335" i="2"/>
  <c r="O335" i="2" s="1"/>
  <c r="P335" i="2" s="1"/>
  <c r="Q335" i="2" s="1"/>
  <c r="R335" i="2" s="1"/>
  <c r="S335" i="2" s="1"/>
  <c r="T335" i="2" s="1"/>
  <c r="U335" i="2" s="1"/>
  <c r="V335" i="2" s="1"/>
  <c r="W335" i="2" s="1"/>
  <c r="X335" i="2" s="1"/>
  <c r="N339" i="2"/>
  <c r="O339" i="2" s="1"/>
  <c r="P339" i="2" s="1"/>
  <c r="Q339" i="2" s="1"/>
  <c r="R339" i="2" s="1"/>
  <c r="S339" i="2" s="1"/>
  <c r="T339" i="2" s="1"/>
  <c r="J1940" i="2"/>
  <c r="K1940" i="2" s="1"/>
  <c r="M358" i="2"/>
  <c r="V1860" i="2"/>
  <c r="Z1639" i="2"/>
  <c r="W1180" i="2"/>
  <c r="S1180" i="2"/>
  <c r="K1180" i="2"/>
  <c r="Q1177" i="2"/>
  <c r="V1630" i="2"/>
  <c r="F245" i="1"/>
  <c r="B239" i="1"/>
  <c r="R1627" i="2"/>
  <c r="W1622" i="2"/>
  <c r="G198" i="1"/>
  <c r="S1139" i="2"/>
  <c r="S1140" i="2"/>
  <c r="N983" i="2"/>
  <c r="N989" i="2"/>
  <c r="W966" i="2"/>
  <c r="Q565" i="1"/>
  <c r="C488" i="1"/>
  <c r="C490" i="1" s="1"/>
  <c r="W11" i="2"/>
  <c r="S10" i="1" s="1"/>
  <c r="W12" i="2"/>
  <c r="S11" i="1" s="1"/>
  <c r="E1938" i="2"/>
  <c r="Z1897" i="2"/>
  <c r="W568" i="1"/>
  <c r="AC966" i="2"/>
  <c r="AC85" i="1"/>
  <c r="AC80" i="1" s="1"/>
  <c r="F241" i="1"/>
  <c r="F250" i="1" s="1"/>
  <c r="AA1349" i="2"/>
  <c r="Q1104" i="2"/>
  <c r="AE1104" i="2" s="1"/>
  <c r="AG981" i="2"/>
  <c r="R1181" i="2"/>
  <c r="H1196" i="2"/>
  <c r="H1197" i="2" s="1"/>
  <c r="BB168" i="1"/>
  <c r="AA1090" i="2"/>
  <c r="L1180" i="2"/>
  <c r="AE1179" i="2"/>
  <c r="M1197" i="2"/>
  <c r="Y1749" i="2"/>
  <c r="AB1090" i="2"/>
  <c r="AG982" i="2"/>
  <c r="AL349" i="2"/>
  <c r="AL347" i="2"/>
  <c r="J1177" i="2"/>
  <c r="W1731" i="2"/>
  <c r="G330" i="1" s="1"/>
  <c r="T1684" i="2"/>
  <c r="O201" i="1"/>
  <c r="O203" i="1" s="1"/>
  <c r="U1554" i="2"/>
  <c r="B241" i="1"/>
  <c r="R1629" i="2"/>
  <c r="R1878" i="2"/>
  <c r="R1879" i="2" s="1"/>
  <c r="R1880" i="2" s="1"/>
  <c r="X1182" i="2"/>
  <c r="X1180" i="2"/>
  <c r="O1140" i="2"/>
  <c r="O1139" i="2"/>
  <c r="AG1108" i="2"/>
  <c r="AE1108" i="2"/>
  <c r="K488" i="1"/>
  <c r="R1783" i="2"/>
  <c r="E1934" i="2"/>
  <c r="X1181" i="2"/>
  <c r="AB1081" i="2"/>
  <c r="AB1088" i="2" s="1"/>
  <c r="AB1084" i="2"/>
  <c r="Z1870" i="2"/>
  <c r="Z1781" i="2"/>
  <c r="AA13" i="2"/>
  <c r="W5" i="1"/>
  <c r="AF345" i="2"/>
  <c r="AF353" i="2"/>
  <c r="AH858" i="2"/>
  <c r="AH854" i="2"/>
  <c r="W1859" i="2"/>
  <c r="W1839" i="2" s="1"/>
  <c r="V328" i="1"/>
  <c r="Y1863" i="2"/>
  <c r="V1771" i="2"/>
  <c r="F240" i="1"/>
  <c r="V1628" i="2"/>
  <c r="V1644" i="2" s="1"/>
  <c r="V1878" i="2"/>
  <c r="S1622" i="2"/>
  <c r="S1646" i="2" s="1"/>
  <c r="C198" i="1"/>
  <c r="AA1347" i="2"/>
  <c r="AA1353" i="2"/>
  <c r="Z1911" i="2"/>
  <c r="AE1069" i="2"/>
  <c r="B245" i="1"/>
  <c r="AA1348" i="2"/>
  <c r="M413" i="2"/>
  <c r="AF426" i="2"/>
  <c r="AG979" i="2"/>
  <c r="AG978" i="2"/>
  <c r="AG980" i="2"/>
  <c r="X10" i="2"/>
  <c r="T6" i="1" s="1"/>
  <c r="K1197" i="2"/>
  <c r="O966" i="2"/>
  <c r="H329" i="1"/>
  <c r="N280" i="2"/>
  <c r="O280" i="2" s="1"/>
  <c r="P280" i="2" s="1"/>
  <c r="Q280" i="2" s="1"/>
  <c r="AC989" i="2"/>
  <c r="N1197" i="2"/>
  <c r="W1860" i="2"/>
  <c r="T1104" i="2"/>
  <c r="W1101" i="2"/>
  <c r="O1101" i="2"/>
  <c r="AH1071" i="2"/>
  <c r="J1197" i="2"/>
  <c r="X963" i="2"/>
  <c r="P303" i="2"/>
  <c r="Q303" i="2" s="1"/>
  <c r="R303" i="2" s="1"/>
  <c r="S303" i="2" s="1"/>
  <c r="T303" i="2" s="1"/>
  <c r="U303" i="2" s="1"/>
  <c r="V303" i="2" s="1"/>
  <c r="P291" i="2"/>
  <c r="Q291" i="2" s="1"/>
  <c r="R291" i="2" s="1"/>
  <c r="S291" i="2" s="1"/>
  <c r="T291" i="2" s="1"/>
  <c r="U291" i="2" s="1"/>
  <c r="V291" i="2" s="1"/>
  <c r="W291" i="2" s="1"/>
  <c r="N367" i="2"/>
  <c r="V1180" i="2"/>
  <c r="P1177" i="2"/>
  <c r="L1177" i="2"/>
  <c r="J1936" i="2"/>
  <c r="K1936" i="2" s="1"/>
  <c r="N283" i="2"/>
  <c r="O283" i="2" s="1"/>
  <c r="P283" i="2" s="1"/>
  <c r="Q283" i="2" s="1"/>
  <c r="R283" i="2" s="1"/>
  <c r="S283" i="2" s="1"/>
  <c r="T283" i="2" s="1"/>
  <c r="U283" i="2" s="1"/>
  <c r="V283" i="2" s="1"/>
  <c r="N295" i="2"/>
  <c r="O295" i="2" s="1"/>
  <c r="P295" i="2" s="1"/>
  <c r="Q295" i="2" s="1"/>
  <c r="R295" i="2" s="1"/>
  <c r="S295" i="2" s="1"/>
  <c r="R1900" i="2"/>
  <c r="R1901" i="2"/>
  <c r="T1899" i="2"/>
  <c r="T1901" i="2" s="1"/>
  <c r="V956" i="2"/>
  <c r="AG1044" i="2"/>
  <c r="H48" i="2"/>
  <c r="N305" i="2"/>
  <c r="O305" i="2" s="1"/>
  <c r="P305" i="2" s="1"/>
  <c r="Q305" i="2" s="1"/>
  <c r="R305" i="2" s="1"/>
  <c r="S305" i="2" s="1"/>
  <c r="T305" i="2" s="1"/>
  <c r="U305" i="2" s="1"/>
  <c r="V305" i="2" s="1"/>
  <c r="V955" i="2"/>
  <c r="V959" i="2"/>
  <c r="AB1683" i="2"/>
  <c r="Z1667" i="2"/>
  <c r="U1685" i="2"/>
  <c r="R1554" i="2"/>
  <c r="N344" i="2"/>
  <c r="N361" i="2" s="1"/>
  <c r="N284" i="2"/>
  <c r="O284" i="2" s="1"/>
  <c r="P284" i="2" s="1"/>
  <c r="Q284" i="2" s="1"/>
  <c r="R284" i="2" s="1"/>
  <c r="S284" i="2" s="1"/>
  <c r="T284" i="2" s="1"/>
  <c r="U284" i="2" s="1"/>
  <c r="V284" i="2" s="1"/>
  <c r="W284" i="2" s="1"/>
  <c r="X284" i="2" s="1"/>
  <c r="Y284" i="2" s="1"/>
  <c r="Z284" i="2" s="1"/>
  <c r="AA284" i="2" s="1"/>
  <c r="AB284" i="2" s="1"/>
  <c r="AC284" i="2" s="1"/>
  <c r="AD284" i="2" s="1"/>
  <c r="AE284" i="2" s="1"/>
  <c r="P568" i="1"/>
  <c r="V966" i="2"/>
  <c r="M565" i="1"/>
  <c r="S966" i="2"/>
  <c r="Y948" i="2"/>
  <c r="Y947" i="2"/>
  <c r="T46" i="2"/>
  <c r="T47" i="2"/>
  <c r="T38" i="2"/>
  <c r="P47" i="2"/>
  <c r="P48" i="2"/>
  <c r="L48" i="2"/>
  <c r="L47" i="2"/>
  <c r="L46" i="2"/>
  <c r="C1942" i="2"/>
  <c r="AG1160" i="2"/>
  <c r="AF1160" i="2"/>
  <c r="M362" i="2"/>
  <c r="N285" i="2"/>
  <c r="O285" i="2" s="1"/>
  <c r="P285" i="2" s="1"/>
  <c r="Q285" i="2" s="1"/>
  <c r="R285" i="2" s="1"/>
  <c r="S285" i="2" s="1"/>
  <c r="T285" i="2" s="1"/>
  <c r="U285" i="2" s="1"/>
  <c r="V285" i="2" s="1"/>
  <c r="W285" i="2" s="1"/>
  <c r="X285" i="2" s="1"/>
  <c r="Y285" i="2" s="1"/>
  <c r="Z285" i="2" s="1"/>
  <c r="AA285" i="2" s="1"/>
  <c r="AB285" i="2" s="1"/>
  <c r="AC285" i="2" s="1"/>
  <c r="X958" i="2"/>
  <c r="Z1636" i="2"/>
  <c r="V1885" i="2"/>
  <c r="U948" i="2"/>
  <c r="U949" i="2" s="1"/>
  <c r="Z13" i="2"/>
  <c r="X1627" i="2"/>
  <c r="J1106" i="2"/>
  <c r="J1105" i="2"/>
  <c r="X987" i="2"/>
  <c r="AG1042" i="2"/>
  <c r="J966" i="2"/>
  <c r="H46" i="2"/>
  <c r="AG1043" i="2"/>
  <c r="T48" i="2"/>
  <c r="P46" i="2"/>
  <c r="AA1413" i="2"/>
  <c r="AA1410" i="2"/>
  <c r="AA1408" i="2"/>
  <c r="AA1406" i="2" s="1"/>
  <c r="AA1411" i="2"/>
  <c r="H246" i="1"/>
  <c r="X1631" i="2"/>
  <c r="X1892" i="2" s="1"/>
  <c r="X1893" i="2" s="1"/>
  <c r="X1894" i="2" s="1"/>
  <c r="T1630" i="2"/>
  <c r="D245" i="1"/>
  <c r="T1629" i="2"/>
  <c r="T1906" i="2" s="1"/>
  <c r="D241" i="1"/>
  <c r="D250" i="1" s="1"/>
  <c r="T1627" i="2"/>
  <c r="D239" i="1"/>
  <c r="D238" i="1"/>
  <c r="T1626" i="2"/>
  <c r="T1775" i="2" s="1"/>
  <c r="T1776" i="2" s="1"/>
  <c r="E194" i="1"/>
  <c r="W1877" i="2"/>
  <c r="S1877" i="2"/>
  <c r="S1879" i="2" s="1"/>
  <c r="S1880" i="2" s="1"/>
  <c r="N1182" i="2"/>
  <c r="N1181" i="2"/>
  <c r="J1180" i="2"/>
  <c r="J1182" i="2"/>
  <c r="U1140" i="2"/>
  <c r="U1139" i="2"/>
  <c r="X1771" i="2"/>
  <c r="H363" i="1" s="1"/>
  <c r="V1084" i="2"/>
  <c r="T1686" i="2"/>
  <c r="U1658" i="2"/>
  <c r="U1682" i="2" s="1"/>
  <c r="X1177" i="2"/>
  <c r="S1181" i="2"/>
  <c r="W1104" i="2"/>
  <c r="Y1105" i="2"/>
  <c r="S1782" i="2"/>
  <c r="Z1778" i="2"/>
  <c r="R1871" i="2"/>
  <c r="R1874" i="2" s="1"/>
  <c r="W1871" i="2"/>
  <c r="W1873" i="2" s="1"/>
  <c r="Z1868" i="2"/>
  <c r="Y1871" i="2"/>
  <c r="X1865" i="2"/>
  <c r="X1866" i="2" s="1"/>
  <c r="Z1882" i="2"/>
  <c r="Z1896" i="2"/>
  <c r="S1899" i="2"/>
  <c r="W1899" i="2"/>
  <c r="S1884" i="2"/>
  <c r="S1885" i="2" s="1"/>
  <c r="N294" i="2"/>
  <c r="O294" i="2" s="1"/>
  <c r="P294" i="2" s="1"/>
  <c r="Q294" i="2" s="1"/>
  <c r="R294" i="2" s="1"/>
  <c r="S294" i="2" s="1"/>
  <c r="T294" i="2" s="1"/>
  <c r="N318" i="2"/>
  <c r="O318" i="2" s="1"/>
  <c r="P318" i="2" s="1"/>
  <c r="Q318" i="2" s="1"/>
  <c r="R318" i="2" s="1"/>
  <c r="S318" i="2" s="1"/>
  <c r="T318" i="2" s="1"/>
  <c r="U318" i="2" s="1"/>
  <c r="V318" i="2" s="1"/>
  <c r="W318" i="2" s="1"/>
  <c r="X318" i="2" s="1"/>
  <c r="Y318" i="2" s="1"/>
  <c r="Z318" i="2" s="1"/>
  <c r="AA318" i="2" s="1"/>
  <c r="AB318" i="2" s="1"/>
  <c r="AC318" i="2" s="1"/>
  <c r="W1687" i="2"/>
  <c r="S1685" i="2"/>
  <c r="W1684" i="2"/>
  <c r="S1684" i="2"/>
  <c r="S1683" i="2"/>
  <c r="R1641" i="2"/>
  <c r="H989" i="2"/>
  <c r="V1075" i="2"/>
  <c r="X957" i="2"/>
  <c r="Y1837" i="2"/>
  <c r="AA1832" i="2" s="1"/>
  <c r="Y1850" i="2"/>
  <c r="T360" i="1" s="1"/>
  <c r="X956" i="2"/>
  <c r="AI1070" i="2"/>
  <c r="R1860" i="2"/>
  <c r="R1884" i="2"/>
  <c r="R1885" i="2" s="1"/>
  <c r="R1886" i="2" s="1"/>
  <c r="Y1913" i="2"/>
  <c r="T1884" i="2"/>
  <c r="O317" i="2"/>
  <c r="P317" i="2" s="1"/>
  <c r="Q317" i="2" s="1"/>
  <c r="R317" i="2" s="1"/>
  <c r="Y1799" i="2"/>
  <c r="Y1822" i="2" s="1"/>
  <c r="R1771" i="2"/>
  <c r="Z1675" i="2"/>
  <c r="S1626" i="2"/>
  <c r="S1775" i="2"/>
  <c r="S1776" i="2" s="1"/>
  <c r="C241" i="1"/>
  <c r="C250" i="1" s="1"/>
  <c r="X1732" i="2"/>
  <c r="Y1623" i="2"/>
  <c r="E199" i="1"/>
  <c r="E205" i="1" s="1"/>
  <c r="H199" i="1"/>
  <c r="N1180" i="2"/>
  <c r="Y1621" i="2"/>
  <c r="X1860" i="2"/>
  <c r="T1860" i="2"/>
  <c r="Y1860" i="2"/>
  <c r="T1731" i="2"/>
  <c r="D330" i="1" s="1"/>
  <c r="X1371" i="2"/>
  <c r="U1180" i="2"/>
  <c r="K1177" i="2"/>
  <c r="N1177" i="2"/>
  <c r="AE1112" i="2"/>
  <c r="AI1069" i="2"/>
  <c r="K988" i="2"/>
  <c r="V987" i="2"/>
  <c r="R987" i="2"/>
  <c r="N987" i="2"/>
  <c r="J987" i="2"/>
  <c r="X985" i="2"/>
  <c r="T985" i="2"/>
  <c r="P985" i="2"/>
  <c r="H985" i="2"/>
  <c r="L966" i="2"/>
  <c r="N304" i="2"/>
  <c r="O304" i="2" s="1"/>
  <c r="P304" i="2" s="1"/>
  <c r="Q304" i="2" s="1"/>
  <c r="R304" i="2" s="1"/>
  <c r="S304" i="2" s="1"/>
  <c r="T304" i="2" s="1"/>
  <c r="U304" i="2" s="1"/>
  <c r="V304" i="2" s="1"/>
  <c r="W304" i="2" s="1"/>
  <c r="X304" i="2" s="1"/>
  <c r="Y304" i="2" s="1"/>
  <c r="Z304" i="2" s="1"/>
  <c r="AA304" i="2" s="1"/>
  <c r="AB304" i="2" s="1"/>
  <c r="AC304" i="2" s="1"/>
  <c r="AD304" i="2" s="1"/>
  <c r="AE304" i="2" s="1"/>
  <c r="Y1691" i="2"/>
  <c r="AA1691" i="2" s="1"/>
  <c r="Q1201" i="2"/>
  <c r="W1630" i="2"/>
  <c r="H238" i="1"/>
  <c r="H253" i="1" s="1"/>
  <c r="J1101" i="2"/>
  <c r="J984" i="2"/>
  <c r="AB989" i="2"/>
  <c r="AE987" i="2"/>
  <c r="N360" i="2"/>
  <c r="M1140" i="2"/>
  <c r="Z1869" i="2"/>
  <c r="AM350" i="2"/>
  <c r="M406" i="2"/>
  <c r="T956" i="2"/>
  <c r="T963" i="2"/>
  <c r="S360" i="1"/>
  <c r="S365" i="1" s="1"/>
  <c r="X1859" i="2"/>
  <c r="X1839" i="2" s="1"/>
  <c r="T1653" i="2"/>
  <c r="R966" i="2"/>
  <c r="L565" i="1"/>
  <c r="H565" i="1"/>
  <c r="N966" i="2"/>
  <c r="V12" i="2"/>
  <c r="R11" i="1"/>
  <c r="V11" i="2"/>
  <c r="R10" i="1" s="1"/>
  <c r="U1782" i="2"/>
  <c r="E1937" i="2"/>
  <c r="M363" i="2"/>
  <c r="N286" i="2"/>
  <c r="O286" i="2" s="1"/>
  <c r="P286" i="2" s="1"/>
  <c r="Y1104" i="2"/>
  <c r="V1871" i="2"/>
  <c r="Y1643" i="2"/>
  <c r="AL345" i="2"/>
  <c r="O325" i="2"/>
  <c r="P325" i="2" s="1"/>
  <c r="Q325" i="2" s="1"/>
  <c r="R325" i="2" s="1"/>
  <c r="S325" i="2" s="1"/>
  <c r="T325" i="2" s="1"/>
  <c r="U325" i="2" s="1"/>
  <c r="V325" i="2" s="1"/>
  <c r="W325" i="2" s="1"/>
  <c r="X325" i="2" s="1"/>
  <c r="Y325" i="2" s="1"/>
  <c r="Z325" i="2" s="1"/>
  <c r="AA325" i="2" s="1"/>
  <c r="AB325" i="2" s="1"/>
  <c r="AC325" i="2" s="1"/>
  <c r="AD325" i="2" s="1"/>
  <c r="AE325" i="2" s="1"/>
  <c r="E565" i="1"/>
  <c r="K966" i="2"/>
  <c r="Z950" i="2"/>
  <c r="Z946" i="2"/>
  <c r="V958" i="2"/>
  <c r="V960" i="2"/>
  <c r="V957" i="2"/>
  <c r="N308" i="2"/>
  <c r="O308" i="2" s="1"/>
  <c r="P308" i="2" s="1"/>
  <c r="Q308" i="2" s="1"/>
  <c r="R308" i="2" s="1"/>
  <c r="S308" i="2" s="1"/>
  <c r="T308" i="2" s="1"/>
  <c r="U308" i="2" s="1"/>
  <c r="V308" i="2" s="1"/>
  <c r="W308" i="2" s="1"/>
  <c r="X308" i="2" s="1"/>
  <c r="Y308" i="2" s="1"/>
  <c r="Z308" i="2" s="1"/>
  <c r="AA308" i="2" s="1"/>
  <c r="AB308" i="2" s="1"/>
  <c r="AC308" i="2" s="1"/>
  <c r="AD308" i="2" s="1"/>
  <c r="AE308" i="2" s="1"/>
  <c r="M368" i="2"/>
  <c r="M369" i="2"/>
  <c r="M386" i="2" s="1"/>
  <c r="N312" i="2"/>
  <c r="O312" i="2" s="1"/>
  <c r="P312" i="2" s="1"/>
  <c r="Q312" i="2" s="1"/>
  <c r="R312" i="2" s="1"/>
  <c r="S312" i="2" s="1"/>
  <c r="T312" i="2" s="1"/>
  <c r="U312" i="2" s="1"/>
  <c r="V312" i="2" s="1"/>
  <c r="W312" i="2" s="1"/>
  <c r="N316" i="2"/>
  <c r="O316" i="2" s="1"/>
  <c r="P316" i="2" s="1"/>
  <c r="Q316" i="2" s="1"/>
  <c r="R316" i="2" s="1"/>
  <c r="S316" i="2" s="1"/>
  <c r="N354" i="2"/>
  <c r="N277" i="2"/>
  <c r="O277" i="2" s="1"/>
  <c r="P277" i="2" s="1"/>
  <c r="Q277" i="2" s="1"/>
  <c r="R277" i="2" s="1"/>
  <c r="S277" i="2" s="1"/>
  <c r="T277" i="2" s="1"/>
  <c r="U277" i="2" s="1"/>
  <c r="Z11" i="2"/>
  <c r="V10" i="1" s="1"/>
  <c r="Z12" i="2"/>
  <c r="V11" i="1" s="1"/>
  <c r="Z1128" i="2"/>
  <c r="Z1107" i="2"/>
  <c r="AE1107" i="2" s="1"/>
  <c r="B169" i="1"/>
  <c r="Z1125" i="2"/>
  <c r="Z1127" i="2" s="1"/>
  <c r="T1088" i="2"/>
  <c r="T1085" i="2"/>
  <c r="AQ172" i="1"/>
  <c r="AC1075" i="2"/>
  <c r="AQ165" i="1" s="1"/>
  <c r="U1081" i="2"/>
  <c r="U1086" i="2"/>
  <c r="AK345" i="2"/>
  <c r="AK353" i="2"/>
  <c r="Y1689" i="2"/>
  <c r="Z1680" i="2"/>
  <c r="Z1677" i="2"/>
  <c r="R1686" i="2"/>
  <c r="V1685" i="2"/>
  <c r="W1621" i="2"/>
  <c r="W1905" i="2" s="1"/>
  <c r="G194" i="1"/>
  <c r="S1621" i="2"/>
  <c r="S1905" i="2" s="1"/>
  <c r="S1907" i="2" s="1"/>
  <c r="C194" i="1"/>
  <c r="C203" i="1" s="1"/>
  <c r="W1620" i="2"/>
  <c r="G193" i="1"/>
  <c r="AA1350" i="2"/>
  <c r="AA1354" i="2"/>
  <c r="AA1352" i="2"/>
  <c r="AA1351" i="2"/>
  <c r="I192" i="1"/>
  <c r="U1618" i="2"/>
  <c r="U1774" i="2" s="1"/>
  <c r="E191" i="1"/>
  <c r="X1196" i="2"/>
  <c r="X1201" i="2"/>
  <c r="T1198" i="2"/>
  <c r="T1201" i="2"/>
  <c r="P1201" i="2"/>
  <c r="P1196" i="2"/>
  <c r="P1197" i="2" s="1"/>
  <c r="L1198" i="2"/>
  <c r="L1201" i="2"/>
  <c r="P1180" i="2"/>
  <c r="P1181" i="2"/>
  <c r="Z1177" i="2"/>
  <c r="AE1177" i="2" s="1"/>
  <c r="Z1181" i="2"/>
  <c r="AE1175" i="2"/>
  <c r="V1181" i="2"/>
  <c r="V1177" i="2"/>
  <c r="X1125" i="2"/>
  <c r="X1128" i="2"/>
  <c r="X1107" i="2"/>
  <c r="W1140" i="2"/>
  <c r="W1139" i="2"/>
  <c r="K984" i="2"/>
  <c r="R568" i="1"/>
  <c r="I567" i="1"/>
  <c r="D566" i="1"/>
  <c r="J46" i="2"/>
  <c r="J47" i="2"/>
  <c r="V9" i="2"/>
  <c r="R5" i="1" s="1"/>
  <c r="V10" i="2"/>
  <c r="R6" i="1" s="1"/>
  <c r="Y12" i="2"/>
  <c r="U11" i="1" s="1"/>
  <c r="Y11" i="2"/>
  <c r="U10" i="1" s="1"/>
  <c r="P336" i="2"/>
  <c r="Q336" i="2" s="1"/>
  <c r="R336" i="2" s="1"/>
  <c r="S336" i="2" s="1"/>
  <c r="T336" i="2" s="1"/>
  <c r="U336" i="2" s="1"/>
  <c r="V336" i="2" s="1"/>
  <c r="W336" i="2" s="1"/>
  <c r="X336" i="2" s="1"/>
  <c r="Y336" i="2" s="1"/>
  <c r="Z336" i="2" s="1"/>
  <c r="AA336" i="2" s="1"/>
  <c r="AB336" i="2" s="1"/>
  <c r="AC336" i="2" s="1"/>
  <c r="AD336" i="2" s="1"/>
  <c r="AE336" i="2" s="1"/>
  <c r="I245" i="1"/>
  <c r="Y1630" i="2"/>
  <c r="I241" i="1"/>
  <c r="Y1629" i="2"/>
  <c r="U1629" i="2"/>
  <c r="U1906" i="2" s="1"/>
  <c r="U1907" i="2" s="1"/>
  <c r="U1908" i="2" s="1"/>
  <c r="E241" i="1"/>
  <c r="E250" i="1" s="1"/>
  <c r="AA1378" i="2"/>
  <c r="AA1377" i="2"/>
  <c r="AA1380" i="2"/>
  <c r="E238" i="1"/>
  <c r="U1626" i="2"/>
  <c r="U1775" i="2" s="1"/>
  <c r="U1776" i="2" s="1"/>
  <c r="U1777" i="2" s="1"/>
  <c r="V1623" i="2"/>
  <c r="V1891" i="2" s="1"/>
  <c r="F199" i="1"/>
  <c r="B199" i="1"/>
  <c r="R1623" i="2"/>
  <c r="R1891" i="2" s="1"/>
  <c r="V1622" i="2"/>
  <c r="V1646" i="2" s="1"/>
  <c r="F198" i="1"/>
  <c r="B198" i="1"/>
  <c r="R1622" i="2"/>
  <c r="R1646" i="2" s="1"/>
  <c r="S1106" i="2"/>
  <c r="S1104" i="2"/>
  <c r="S1105" i="2"/>
  <c r="K1104" i="2"/>
  <c r="L488" i="1"/>
  <c r="D488" i="1"/>
  <c r="Y40" i="2"/>
  <c r="Y38" i="2"/>
  <c r="Y47" i="2"/>
  <c r="AI345" i="2"/>
  <c r="AI353" i="2"/>
  <c r="AG858" i="2"/>
  <c r="AG854" i="2"/>
  <c r="AC1180" i="2"/>
  <c r="AC1181" i="2"/>
  <c r="AE989" i="2"/>
  <c r="AG989" i="2" s="1"/>
  <c r="AG973" i="2"/>
  <c r="AE974" i="2"/>
  <c r="AG974" i="2" s="1"/>
  <c r="Y566" i="1"/>
  <c r="AE985" i="2"/>
  <c r="AG969" i="2"/>
  <c r="O329" i="2"/>
  <c r="P329" i="2" s="1"/>
  <c r="Q329" i="2" s="1"/>
  <c r="R329" i="2" s="1"/>
  <c r="Y1101" i="2"/>
  <c r="V989" i="2"/>
  <c r="O307" i="2"/>
  <c r="P307" i="2" s="1"/>
  <c r="Q307" i="2"/>
  <c r="R307" i="2" s="1"/>
  <c r="S307" i="2" s="1"/>
  <c r="T307" i="2" s="1"/>
  <c r="U307" i="2" s="1"/>
  <c r="V307" i="2" s="1"/>
  <c r="W307" i="2" s="1"/>
  <c r="X307" i="2" s="1"/>
  <c r="Y307" i="2" s="1"/>
  <c r="Z307" i="2" s="1"/>
  <c r="AA307" i="2" s="1"/>
  <c r="AB307" i="2" s="1"/>
  <c r="AC307" i="2" s="1"/>
  <c r="AD307" i="2" s="1"/>
  <c r="AE307" i="2" s="1"/>
  <c r="O279" i="2"/>
  <c r="P279" i="2" s="1"/>
  <c r="Q279" i="2" s="1"/>
  <c r="R279" i="2" s="1"/>
  <c r="O311" i="2"/>
  <c r="P311" i="2" s="1"/>
  <c r="Q311" i="2" s="1"/>
  <c r="R311" i="2" s="1"/>
  <c r="S311" i="2" s="1"/>
  <c r="T311" i="2" s="1"/>
  <c r="U311" i="2" s="1"/>
  <c r="V311" i="2" s="1"/>
  <c r="W311" i="2" s="1"/>
  <c r="X311" i="2" s="1"/>
  <c r="Y311" i="2" s="1"/>
  <c r="Z311" i="2" s="1"/>
  <c r="AA311" i="2" s="1"/>
  <c r="AB311" i="2" s="1"/>
  <c r="AC311" i="2" s="1"/>
  <c r="AD311" i="2" s="1"/>
  <c r="AE311" i="2" s="1"/>
  <c r="W1197" i="2"/>
  <c r="X1104" i="2"/>
  <c r="I988" i="2"/>
  <c r="R984" i="2"/>
  <c r="N984" i="2"/>
  <c r="O313" i="2"/>
  <c r="P313" i="2" s="1"/>
  <c r="Q313" i="2" s="1"/>
  <c r="R313" i="2" s="1"/>
  <c r="S313" i="2" s="1"/>
  <c r="T313" i="2" s="1"/>
  <c r="U313" i="2" s="1"/>
  <c r="V313" i="2" s="1"/>
  <c r="W313" i="2" s="1"/>
  <c r="X313" i="2" s="1"/>
  <c r="Y313" i="2" s="1"/>
  <c r="Z313" i="2" s="1"/>
  <c r="AA313" i="2" s="1"/>
  <c r="AB313" i="2" s="1"/>
  <c r="AC313" i="2" s="1"/>
  <c r="AD313" i="2" s="1"/>
  <c r="AE313" i="2" s="1"/>
  <c r="O299" i="2"/>
  <c r="P299" i="2" s="1"/>
  <c r="Q299" i="2" s="1"/>
  <c r="R299" i="2" s="1"/>
  <c r="S299" i="2" s="1"/>
  <c r="T299" i="2" s="1"/>
  <c r="U299" i="2" s="1"/>
  <c r="V299" i="2" s="1"/>
  <c r="W299" i="2" s="1"/>
  <c r="X299" i="2" s="1"/>
  <c r="Y299" i="2" s="1"/>
  <c r="Z299" i="2" s="1"/>
  <c r="AA299" i="2" s="1"/>
  <c r="AB299" i="2" s="1"/>
  <c r="AC299" i="2" s="1"/>
  <c r="AD299" i="2" s="1"/>
  <c r="AE299" i="2" s="1"/>
  <c r="X1687" i="2"/>
  <c r="X1683" i="2"/>
  <c r="T1101" i="2"/>
  <c r="P1101" i="2"/>
  <c r="N1101" i="2"/>
  <c r="N330" i="2"/>
  <c r="O330" i="2" s="1"/>
  <c r="P330" i="2" s="1"/>
  <c r="Q330" i="2" s="1"/>
  <c r="N338" i="2"/>
  <c r="O338" i="2" s="1"/>
  <c r="P338" i="2" s="1"/>
  <c r="Q338" i="2" s="1"/>
  <c r="R338" i="2" s="1"/>
  <c r="S338" i="2" s="1"/>
  <c r="T338" i="2" s="1"/>
  <c r="U338" i="2" s="1"/>
  <c r="V338" i="2" s="1"/>
  <c r="W338" i="2" s="1"/>
  <c r="X338" i="2" s="1"/>
  <c r="Y338" i="2" s="1"/>
  <c r="Z338" i="2" s="1"/>
  <c r="AA338" i="2" s="1"/>
  <c r="AB338" i="2" s="1"/>
  <c r="AC338" i="2" s="1"/>
  <c r="AD338" i="2" s="1"/>
  <c r="AE338" i="2" s="1"/>
  <c r="T962" i="2"/>
  <c r="T960" i="2"/>
  <c r="T949" i="2"/>
  <c r="AC1082" i="2"/>
  <c r="X1625" i="2"/>
  <c r="T958" i="2"/>
  <c r="T957" i="2"/>
  <c r="Y1640" i="2"/>
  <c r="X960" i="2"/>
  <c r="AB1089" i="2"/>
  <c r="AB1082" i="2"/>
  <c r="AB1087" i="2" s="1"/>
  <c r="Z1678" i="2"/>
  <c r="B238" i="1"/>
  <c r="F239" i="1"/>
  <c r="R1618" i="2"/>
  <c r="R1774" i="2" s="1"/>
  <c r="R1776" i="2" s="1"/>
  <c r="R1777" i="2" s="1"/>
  <c r="Y1180" i="2"/>
  <c r="AF1048" i="2"/>
  <c r="E246" i="1"/>
  <c r="E252" i="1" s="1"/>
  <c r="I246" i="1"/>
  <c r="R1628" i="2"/>
  <c r="R1644" i="2" s="1"/>
  <c r="F238" i="1"/>
  <c r="F253" i="1" s="1"/>
  <c r="E329" i="1"/>
  <c r="X1554" i="2"/>
  <c r="U1177" i="2"/>
  <c r="T1687" i="2"/>
  <c r="W985" i="2"/>
  <c r="S985" i="2"/>
  <c r="W1782" i="2"/>
  <c r="X1620" i="2"/>
  <c r="X1644" i="2" s="1"/>
  <c r="C199" i="1"/>
  <c r="C205" i="1" s="1"/>
  <c r="R1140" i="2"/>
  <c r="AE1100" i="2"/>
  <c r="S989" i="2"/>
  <c r="O278" i="2"/>
  <c r="P278" i="2" s="1"/>
  <c r="Q278" i="2" s="1"/>
  <c r="R278" i="2" s="1"/>
  <c r="S278" i="2" s="1"/>
  <c r="T278" i="2" s="1"/>
  <c r="U278" i="2" s="1"/>
  <c r="V278" i="2" s="1"/>
  <c r="W278" i="2" s="1"/>
  <c r="X278" i="2" s="1"/>
  <c r="Y278" i="2" s="1"/>
  <c r="Z278" i="2" s="1"/>
  <c r="AA278" i="2" s="1"/>
  <c r="AB278" i="2" s="1"/>
  <c r="AC278" i="2" s="1"/>
  <c r="AD278" i="2" s="1"/>
  <c r="AE278" i="2" s="1"/>
  <c r="N298" i="2"/>
  <c r="O298" i="2" s="1"/>
  <c r="AE984" i="2"/>
  <c r="AG986" i="2" s="1"/>
  <c r="AA1690" i="2"/>
  <c r="Y1652" i="2"/>
  <c r="Z1637" i="2"/>
  <c r="AG1068" i="2"/>
  <c r="AG1069" i="2"/>
  <c r="X1782" i="2"/>
  <c r="AB1075" i="2"/>
  <c r="AB1083" i="2"/>
  <c r="AF1056" i="2"/>
  <c r="T1683" i="2"/>
  <c r="L1181" i="2"/>
  <c r="M1181" i="2"/>
  <c r="T1641" i="2"/>
  <c r="V1641" i="2"/>
  <c r="Y989" i="2"/>
  <c r="Q989" i="2"/>
  <c r="M989" i="2"/>
  <c r="T988" i="2"/>
  <c r="P988" i="2"/>
  <c r="Y984" i="2"/>
  <c r="U984" i="2"/>
  <c r="T1865" i="2"/>
  <c r="T1866" i="2" s="1"/>
  <c r="AF986" i="2"/>
  <c r="AF987" i="2"/>
  <c r="AF988" i="2"/>
  <c r="AM346" i="2"/>
  <c r="S1658" i="2"/>
  <c r="S1682" i="2" s="1"/>
  <c r="M201" i="1"/>
  <c r="Q1139" i="2"/>
  <c r="Q1140" i="2"/>
  <c r="S12" i="2"/>
  <c r="O11" i="1" s="1"/>
  <c r="S11" i="2"/>
  <c r="O10" i="1" s="1"/>
  <c r="S1906" i="2"/>
  <c r="AN357" i="2"/>
  <c r="AN344" i="2" s="1"/>
  <c r="X1685" i="2"/>
  <c r="P358" i="1"/>
  <c r="V329" i="1"/>
  <c r="Y1864" i="2"/>
  <c r="Y1865" i="2" s="1"/>
  <c r="B246" i="1"/>
  <c r="B252" i="1" s="1"/>
  <c r="R1631" i="2"/>
  <c r="R1892" i="2"/>
  <c r="R1893" i="2" s="1"/>
  <c r="Y1620" i="2"/>
  <c r="I193" i="1"/>
  <c r="X1619" i="2"/>
  <c r="H192" i="1"/>
  <c r="Y1877" i="2"/>
  <c r="Y1879" i="2" s="1"/>
  <c r="I191" i="1"/>
  <c r="Y1618" i="2"/>
  <c r="AH982" i="2"/>
  <c r="Z984" i="2"/>
  <c r="AH989" i="2" s="1"/>
  <c r="AH980" i="2"/>
  <c r="AH977" i="2"/>
  <c r="AH978" i="2"/>
  <c r="AH981" i="2"/>
  <c r="U986" i="2"/>
  <c r="O567" i="1"/>
  <c r="S566" i="1"/>
  <c r="Y985" i="2"/>
  <c r="U1822" i="2"/>
  <c r="W1771" i="2"/>
  <c r="W1751" i="2" s="1"/>
  <c r="S1771" i="2"/>
  <c r="S1751" i="2" s="1"/>
  <c r="B329" i="1"/>
  <c r="Y1653" i="2"/>
  <c r="T73" i="1"/>
  <c r="T76" i="1" s="1"/>
  <c r="V1683" i="2"/>
  <c r="Y986" i="2"/>
  <c r="AM343" i="2"/>
  <c r="N249" i="1"/>
  <c r="N247" i="1" s="1"/>
  <c r="X1686" i="2"/>
  <c r="AE1113" i="2"/>
  <c r="M1101" i="2"/>
  <c r="S1101" i="2"/>
  <c r="T989" i="2"/>
  <c r="O988" i="2"/>
  <c r="L987" i="2"/>
  <c r="S984" i="2"/>
  <c r="O984" i="2"/>
  <c r="AF980" i="2"/>
  <c r="AD989" i="2"/>
  <c r="AF989" i="2" s="1"/>
  <c r="AC984" i="2"/>
  <c r="T1554" i="2"/>
  <c r="AG1045" i="2"/>
  <c r="W988" i="2"/>
  <c r="M986" i="2"/>
  <c r="I986" i="2"/>
  <c r="AH1068" i="2"/>
  <c r="M382" i="2"/>
  <c r="N365" i="2"/>
  <c r="N411" i="2" s="1"/>
  <c r="AM347" i="2"/>
  <c r="AN341" i="2"/>
  <c r="O358" i="1"/>
  <c r="T1859" i="2"/>
  <c r="T1839" i="2"/>
  <c r="E360" i="1"/>
  <c r="I358" i="1"/>
  <c r="W1658" i="2"/>
  <c r="W1682" i="2" s="1"/>
  <c r="U956" i="2"/>
  <c r="AG925" i="2"/>
  <c r="AG923" i="2"/>
  <c r="AG924" i="2"/>
  <c r="AI1071" i="2"/>
  <c r="AG1071" i="2"/>
  <c r="AG1070" i="2"/>
  <c r="S1860" i="2"/>
  <c r="AA1451" i="2"/>
  <c r="AA1687" i="2"/>
  <c r="AH973" i="2"/>
  <c r="Z966" i="2"/>
  <c r="AH970" i="2"/>
  <c r="S962" i="2"/>
  <c r="S959" i="2"/>
  <c r="H198" i="1"/>
  <c r="X1622" i="2"/>
  <c r="X1646" i="2"/>
  <c r="R1685" i="2"/>
  <c r="R1684" i="2"/>
  <c r="AI1068" i="2"/>
  <c r="Q986" i="2"/>
  <c r="K1101" i="2"/>
  <c r="L985" i="2"/>
  <c r="W984" i="2"/>
  <c r="T1685" i="2"/>
  <c r="O1106" i="2"/>
  <c r="O1104" i="2"/>
  <c r="Z1101" i="2"/>
  <c r="AE1101" i="2"/>
  <c r="AF982" i="2"/>
  <c r="AF978" i="2"/>
  <c r="AH1070" i="2"/>
  <c r="AG970" i="2"/>
  <c r="T1915" i="2"/>
  <c r="T1907" i="2"/>
  <c r="AM349" i="2"/>
  <c r="R364" i="1"/>
  <c r="W1915" i="2"/>
  <c r="K1938" i="2"/>
  <c r="V1785" i="2"/>
  <c r="T1643" i="2"/>
  <c r="V1642" i="2"/>
  <c r="V1777" i="2"/>
  <c r="R1887" i="2"/>
  <c r="N369" i="2"/>
  <c r="N415" i="2" s="1"/>
  <c r="T1900" i="2"/>
  <c r="R1915" i="2"/>
  <c r="S1874" i="2"/>
  <c r="Y1900" i="2"/>
  <c r="X1874" i="2"/>
  <c r="W1646" i="2"/>
  <c r="X1873" i="2"/>
  <c r="X1914" i="2"/>
  <c r="AA1836" i="2"/>
  <c r="T1873" i="2"/>
  <c r="X1901" i="2"/>
  <c r="R1872" i="2"/>
  <c r="N378" i="2"/>
  <c r="S1888" i="2"/>
  <c r="AG988" i="2"/>
  <c r="Y1859" i="2"/>
  <c r="AA1848" i="2" s="1"/>
  <c r="T1642" i="2"/>
  <c r="AH1069" i="2"/>
  <c r="F363" i="1"/>
  <c r="AG426" i="2"/>
  <c r="U1901" i="2"/>
  <c r="R1873" i="2"/>
  <c r="R1875" i="2"/>
  <c r="AH426" i="2"/>
  <c r="T1640" i="2"/>
  <c r="T1645" i="2"/>
  <c r="N413" i="2"/>
  <c r="N384" i="2"/>
  <c r="AA1748" i="2"/>
  <c r="AA1741" i="2"/>
  <c r="AA1831" i="2"/>
  <c r="AB426" i="2"/>
  <c r="AA426" i="2"/>
  <c r="V962" i="2"/>
  <c r="O367" i="2"/>
  <c r="O384" i="2" s="1"/>
  <c r="AB1085" i="2"/>
  <c r="AC426" i="2"/>
  <c r="AD426" i="2"/>
  <c r="AE426" i="2"/>
  <c r="R1906" i="2"/>
  <c r="R1907" i="2" s="1"/>
  <c r="R1645" i="2"/>
  <c r="W1874" i="2"/>
  <c r="Z1621" i="2"/>
  <c r="AA1376" i="2"/>
  <c r="S1873" i="2"/>
  <c r="S1875" i="2" s="1"/>
  <c r="S1783" i="2"/>
  <c r="S1784" i="2"/>
  <c r="W1872" i="2"/>
  <c r="X1902" i="2"/>
  <c r="M408" i="2"/>
  <c r="M379" i="2"/>
  <c r="N362" i="2"/>
  <c r="N379" i="2" s="1"/>
  <c r="W1900" i="2"/>
  <c r="W1901" i="2"/>
  <c r="S1785" i="2"/>
  <c r="S1777" i="2"/>
  <c r="Y1891" i="2"/>
  <c r="Z1623" i="2"/>
  <c r="X1617" i="2"/>
  <c r="X1641" i="2" s="1"/>
  <c r="H201" i="1"/>
  <c r="M415" i="2"/>
  <c r="V961" i="2"/>
  <c r="S1642" i="2"/>
  <c r="AA1826" i="2"/>
  <c r="AA1837" i="2" s="1"/>
  <c r="AA1829" i="2"/>
  <c r="AA1835" i="2"/>
  <c r="AA1830" i="2"/>
  <c r="AA1834" i="2"/>
  <c r="AA1828" i="2"/>
  <c r="AA1833" i="2"/>
  <c r="AA1827" i="2"/>
  <c r="N377" i="2"/>
  <c r="Z957" i="2"/>
  <c r="Z963" i="2"/>
  <c r="Z960" i="2"/>
  <c r="V1872" i="2"/>
  <c r="V1874" i="2"/>
  <c r="V1873" i="2"/>
  <c r="U1645" i="2"/>
  <c r="M380" i="2"/>
  <c r="N363" i="2"/>
  <c r="M409" i="2"/>
  <c r="W1645" i="2"/>
  <c r="U1088" i="2"/>
  <c r="U1085" i="2"/>
  <c r="U1087" i="2" s="1"/>
  <c r="S1886" i="2"/>
  <c r="S1887" i="2"/>
  <c r="U1783" i="2"/>
  <c r="S1645" i="2"/>
  <c r="U1642" i="2"/>
  <c r="M385" i="2"/>
  <c r="M414" i="2"/>
  <c r="N406" i="2"/>
  <c r="Y1906" i="2"/>
  <c r="AG987" i="2"/>
  <c r="W1784" i="2"/>
  <c r="W1783" i="2"/>
  <c r="R1642" i="2"/>
  <c r="X1783" i="2"/>
  <c r="X1784" i="2"/>
  <c r="C363" i="1"/>
  <c r="Z1864" i="2"/>
  <c r="AH986" i="2"/>
  <c r="Y1644" i="2"/>
  <c r="G363" i="1"/>
  <c r="AA1642" i="2"/>
  <c r="X1640" i="2"/>
  <c r="X1643" i="2"/>
  <c r="U1751" i="2"/>
  <c r="AN350" i="2"/>
  <c r="AN348" i="2"/>
  <c r="AN346" i="2"/>
  <c r="AN347" i="2"/>
  <c r="AN349" i="2"/>
  <c r="X1888" i="2"/>
  <c r="AG927" i="2"/>
  <c r="O364" i="1"/>
  <c r="R1888" i="2"/>
  <c r="O369" i="2"/>
  <c r="P369" i="2" s="1"/>
  <c r="N386" i="2"/>
  <c r="T364" i="1"/>
  <c r="AA1854" i="2"/>
  <c r="AA1858" i="2"/>
  <c r="Y1839" i="2"/>
  <c r="AA1850" i="2"/>
  <c r="AA1855" i="2"/>
  <c r="AA1851" i="2"/>
  <c r="Q1873" i="2"/>
  <c r="O362" i="2"/>
  <c r="N408" i="2"/>
  <c r="N414" i="2"/>
  <c r="N385" i="2"/>
  <c r="O415" i="2"/>
  <c r="O386" i="2"/>
  <c r="U1893" i="2"/>
  <c r="U1902" i="2" s="1"/>
  <c r="U957" i="2"/>
  <c r="U960" i="2"/>
  <c r="AA1649" i="2"/>
  <c r="U5" i="1"/>
  <c r="Y13" i="2"/>
  <c r="AB1682" i="2"/>
  <c r="N253" i="1"/>
  <c r="P249" i="1"/>
  <c r="P251" i="1" s="1"/>
  <c r="T85" i="1"/>
  <c r="P85" i="1"/>
  <c r="D85" i="1"/>
  <c r="B250" i="1"/>
  <c r="R205" i="1"/>
  <c r="R203" i="1"/>
  <c r="F364" i="1"/>
  <c r="N415" i="1"/>
  <c r="J415" i="1"/>
  <c r="M250" i="1"/>
  <c r="R202" i="1"/>
  <c r="R200" i="1" s="1"/>
  <c r="C364" i="1"/>
  <c r="L493" i="1"/>
  <c r="E291" i="1"/>
  <c r="N202" i="1"/>
  <c r="N204" i="1" s="1"/>
  <c r="L295" i="1"/>
  <c r="O295" i="1" s="1"/>
  <c r="L293" i="1"/>
  <c r="O293" i="1" s="1"/>
  <c r="Q493" i="1"/>
  <c r="O491" i="1"/>
  <c r="Y73" i="1"/>
  <c r="Y76" i="1" s="1"/>
  <c r="AD85" i="1"/>
  <c r="AD80" i="1" s="1"/>
  <c r="H250" i="1"/>
  <c r="C252" i="1"/>
  <c r="Z85" i="1"/>
  <c r="O250" i="1"/>
  <c r="I73" i="1"/>
  <c r="I76" i="1" s="1"/>
  <c r="S203" i="1"/>
  <c r="N252" i="1"/>
  <c r="N250" i="1"/>
  <c r="N251" i="1"/>
  <c r="S249" i="1"/>
  <c r="S251" i="1" s="1"/>
  <c r="O253" i="1"/>
  <c r="O249" i="1"/>
  <c r="O251" i="1" s="1"/>
  <c r="M73" i="1"/>
  <c r="M76" i="1" s="1"/>
  <c r="W85" i="1"/>
  <c r="W80" i="1" s="1"/>
  <c r="N298" i="1"/>
  <c r="P253" i="1"/>
  <c r="L202" i="1"/>
  <c r="L200" i="1" s="1"/>
  <c r="K493" i="1"/>
  <c r="D491" i="1"/>
  <c r="O205" i="1"/>
  <c r="Q85" i="1"/>
  <c r="O202" i="1"/>
  <c r="O204" i="1" s="1"/>
  <c r="L73" i="1"/>
  <c r="L76" i="1" s="1"/>
  <c r="F73" i="1"/>
  <c r="F76" i="1" s="1"/>
  <c r="C85" i="1"/>
  <c r="C80" i="1" s="1"/>
  <c r="T415" i="1"/>
  <c r="U415" i="1"/>
  <c r="D80" i="1"/>
  <c r="D73" i="1"/>
  <c r="D76" i="1" s="1"/>
  <c r="J491" i="1"/>
  <c r="O408" i="2"/>
  <c r="AB421" i="2" s="1"/>
  <c r="AA1857" i="2"/>
  <c r="AA1849" i="2"/>
  <c r="AH988" i="2"/>
  <c r="AG985" i="2"/>
  <c r="T1874" i="2"/>
  <c r="T961" i="2"/>
  <c r="AA1852" i="2"/>
  <c r="AA1856" i="2"/>
  <c r="AA1853" i="2"/>
  <c r="AH990" i="2"/>
  <c r="T1908" i="2"/>
  <c r="T1916" i="2"/>
  <c r="Y1914" i="2"/>
  <c r="Y1915" i="2"/>
  <c r="T1893" i="2"/>
  <c r="T1894" i="2" s="1"/>
  <c r="L291" i="1"/>
  <c r="O291" i="1" s="1"/>
  <c r="S202" i="1"/>
  <c r="S200" i="1" s="1"/>
  <c r="S250" i="1"/>
  <c r="I493" i="1"/>
  <c r="W950" i="2"/>
  <c r="W963" i="2" s="1"/>
  <c r="Z948" i="2"/>
  <c r="Z949" i="2" s="1"/>
  <c r="O165" i="1" s="1"/>
  <c r="Z947" i="2"/>
  <c r="AH972" i="2"/>
  <c r="I491" i="1"/>
  <c r="AB949" i="2"/>
  <c r="AA949" i="2"/>
  <c r="AE949" i="2"/>
  <c r="AD948" i="2"/>
  <c r="AD949" i="2" s="1"/>
  <c r="AB947" i="2"/>
  <c r="AC948" i="2"/>
  <c r="AC949" i="2" s="1"/>
  <c r="AA947" i="2"/>
  <c r="AA421" i="2"/>
  <c r="AF421" i="2"/>
  <c r="AH421" i="2"/>
  <c r="W949" i="2"/>
  <c r="T1902" i="2"/>
  <c r="B203" i="1"/>
  <c r="D493" i="1"/>
  <c r="D490" i="1"/>
  <c r="E253" i="1"/>
  <c r="D253" i="1"/>
  <c r="H493" i="1"/>
  <c r="K491" i="1"/>
  <c r="K490" i="1"/>
  <c r="M205" i="1"/>
  <c r="M203" i="1"/>
  <c r="C491" i="1"/>
  <c r="G415" i="1"/>
  <c r="M253" i="1"/>
  <c r="M249" i="1"/>
  <c r="M247" i="1" s="1"/>
  <c r="P202" i="1"/>
  <c r="P204" i="1" s="1"/>
  <c r="T80" i="1"/>
  <c r="E364" i="1"/>
  <c r="M491" i="1"/>
  <c r="M490" i="1"/>
  <c r="M443" i="1"/>
  <c r="Q443" i="1"/>
  <c r="E490" i="1"/>
  <c r="E492" i="1" s="1"/>
  <c r="O365" i="1"/>
  <c r="F249" i="1"/>
  <c r="F247" i="1" s="1"/>
  <c r="B205" i="1"/>
  <c r="N490" i="1"/>
  <c r="N492" i="1" s="1"/>
  <c r="L297" i="1"/>
  <c r="O297" i="1" s="1"/>
  <c r="R253" i="1"/>
  <c r="L249" i="1"/>
  <c r="L251" i="1" s="1"/>
  <c r="F205" i="1"/>
  <c r="T365" i="1"/>
  <c r="T363" i="1" s="1"/>
  <c r="H205" i="1"/>
  <c r="E203" i="1"/>
  <c r="H443" i="1"/>
  <c r="P443" i="1"/>
  <c r="K443" i="1"/>
  <c r="O443" i="1"/>
  <c r="S443" i="1"/>
  <c r="N448" i="1"/>
  <c r="R1902" i="2"/>
  <c r="R1894" i="2"/>
  <c r="AN353" i="2"/>
  <c r="AN345" i="2"/>
  <c r="R1908" i="2"/>
  <c r="R1916" i="2"/>
  <c r="Y1874" i="2"/>
  <c r="Y1866" i="2"/>
  <c r="V1784" i="2"/>
  <c r="V1783" i="2"/>
  <c r="S1687" i="2"/>
  <c r="V1687" i="2"/>
  <c r="AH891" i="2"/>
  <c r="AH904" i="2"/>
  <c r="AC988" i="2"/>
  <c r="AC986" i="2"/>
  <c r="B443" i="1"/>
  <c r="U445" i="1"/>
  <c r="AF925" i="2"/>
  <c r="Y1892" i="2" l="1"/>
  <c r="W1775" i="2"/>
  <c r="W1776" i="2" s="1"/>
  <c r="W1642" i="2"/>
  <c r="X1645" i="2"/>
  <c r="X1905" i="2"/>
  <c r="X1907" i="2" s="1"/>
  <c r="V948" i="2"/>
  <c r="V949" i="2" s="1"/>
  <c r="V947" i="2"/>
  <c r="AD13" i="2"/>
  <c r="Z5" i="1"/>
  <c r="AA3" i="1" s="1"/>
  <c r="AA5" i="1" s="1"/>
  <c r="AB3" i="1" s="1"/>
  <c r="AB5" i="1" s="1"/>
  <c r="AJ345" i="2"/>
  <c r="AJ353" i="2"/>
  <c r="E192" i="1"/>
  <c r="U1877" i="2"/>
  <c r="U1619" i="2"/>
  <c r="T1620" i="2"/>
  <c r="T1644" i="2" s="1"/>
  <c r="D193" i="1"/>
  <c r="D202" i="1" s="1"/>
  <c r="W1128" i="2"/>
  <c r="W1125" i="2"/>
  <c r="W1127" i="2" s="1"/>
  <c r="W1107" i="2"/>
  <c r="Z1139" i="2"/>
  <c r="AE1109" i="2"/>
  <c r="Z1140" i="2"/>
  <c r="Y950" i="2"/>
  <c r="Y946" i="2"/>
  <c r="AD333" i="2"/>
  <c r="AE333" i="2" s="1"/>
  <c r="M251" i="1"/>
  <c r="AG421" i="2"/>
  <c r="U1894" i="2"/>
  <c r="Z956" i="2"/>
  <c r="Z955" i="2"/>
  <c r="Z958" i="2"/>
  <c r="U1785" i="2"/>
  <c r="U1784" i="2"/>
  <c r="T1885" i="2"/>
  <c r="Z1884" i="2"/>
  <c r="AD321" i="2"/>
  <c r="AE321" i="2" s="1"/>
  <c r="S1653" i="2"/>
  <c r="AA1638" i="2"/>
  <c r="R1640" i="2"/>
  <c r="R1643" i="2"/>
  <c r="T1181" i="2"/>
  <c r="T1177" i="2"/>
  <c r="V1899" i="2"/>
  <c r="Z1899" i="2" s="1"/>
  <c r="Z1898" i="2"/>
  <c r="AA1089" i="2"/>
  <c r="AA1081" i="2"/>
  <c r="AA1086" i="2"/>
  <c r="AA1084" i="2"/>
  <c r="AA1075" i="2"/>
  <c r="BB165" i="1" s="1"/>
  <c r="N358" i="1"/>
  <c r="N365" i="1" s="1"/>
  <c r="S1859" i="2"/>
  <c r="AB1851" i="2"/>
  <c r="AA1653" i="2"/>
  <c r="Y1873" i="2"/>
  <c r="Y1872" i="2"/>
  <c r="O361" i="2"/>
  <c r="N407" i="2"/>
  <c r="AA1457" i="2"/>
  <c r="Z1664" i="2"/>
  <c r="AA1446" i="2"/>
  <c r="Z1661" i="2"/>
  <c r="Y1685" i="2"/>
  <c r="AA1462" i="2"/>
  <c r="Z1659" i="2"/>
  <c r="Y1682" i="2"/>
  <c r="Z1660" i="2"/>
  <c r="Z1662" i="2"/>
  <c r="I248" i="1"/>
  <c r="I253" i="1" s="1"/>
  <c r="Y1625" i="2"/>
  <c r="Z1630" i="2" s="1"/>
  <c r="Q1180" i="2"/>
  <c r="AE1180" i="2" s="1"/>
  <c r="Q1181" i="2"/>
  <c r="AE1178" i="2"/>
  <c r="Q1182" i="2"/>
  <c r="M984" i="2"/>
  <c r="G565" i="1"/>
  <c r="M966" i="2"/>
  <c r="AD288" i="2"/>
  <c r="AE288" i="2" s="1"/>
  <c r="W1081" i="2"/>
  <c r="W1085" i="2" s="1"/>
  <c r="W1075" i="2"/>
  <c r="W1083" i="2"/>
  <c r="I1942" i="2"/>
  <c r="J1934" i="2"/>
  <c r="Z1912" i="2"/>
  <c r="V1913" i="2"/>
  <c r="B363" i="1"/>
  <c r="R1751" i="2"/>
  <c r="AH922" i="2"/>
  <c r="AH925" i="2"/>
  <c r="AH924" i="2"/>
  <c r="AH921" i="2"/>
  <c r="AH923" i="2"/>
  <c r="Z1775" i="2"/>
  <c r="V1887" i="2"/>
  <c r="V1886" i="2"/>
  <c r="AH926" i="2"/>
  <c r="P415" i="1"/>
  <c r="Q253" i="1"/>
  <c r="Q249" i="1"/>
  <c r="V1859" i="2"/>
  <c r="X984" i="2"/>
  <c r="X966" i="2"/>
  <c r="R565" i="1"/>
  <c r="AD327" i="2"/>
  <c r="AE327" i="2" s="1"/>
  <c r="Y1650" i="2"/>
  <c r="AA1650" i="2" s="1"/>
  <c r="Z1635" i="2"/>
  <c r="X959" i="2"/>
  <c r="X961" i="2" s="1"/>
  <c r="X962" i="2"/>
  <c r="I198" i="1"/>
  <c r="Y1622" i="2"/>
  <c r="R1201" i="2"/>
  <c r="R1198" i="2"/>
  <c r="R1196" i="2"/>
  <c r="U963" i="2"/>
  <c r="U958" i="2"/>
  <c r="U955" i="2"/>
  <c r="AE1067" i="2"/>
  <c r="AF1042" i="2"/>
  <c r="AF1043" i="2"/>
  <c r="R1859" i="2"/>
  <c r="AE1181" i="2"/>
  <c r="C328" i="1"/>
  <c r="S1731" i="2"/>
  <c r="C330" i="1" s="1"/>
  <c r="F329" i="1"/>
  <c r="V1731" i="2"/>
  <c r="F330" i="1" s="1"/>
  <c r="B327" i="1"/>
  <c r="R1731" i="2"/>
  <c r="B330" i="1" s="1"/>
  <c r="Y1724" i="2"/>
  <c r="Y1709" i="2"/>
  <c r="Z1892" i="2"/>
  <c r="B568" i="1"/>
  <c r="H966" i="2"/>
  <c r="T566" i="1"/>
  <c r="Z985" i="2"/>
  <c r="AH985" i="2" s="1"/>
  <c r="AH969" i="2"/>
  <c r="I566" i="1"/>
  <c r="O985" i="2"/>
  <c r="W9" i="2"/>
  <c r="S5" i="1" s="1"/>
  <c r="W10" i="2"/>
  <c r="S6" i="1" s="1"/>
  <c r="N290" i="2"/>
  <c r="O290" i="2" s="1"/>
  <c r="P290" i="2" s="1"/>
  <c r="Q290" i="2" s="1"/>
  <c r="R290" i="2" s="1"/>
  <c r="S290" i="2" s="1"/>
  <c r="T290" i="2" s="1"/>
  <c r="U290" i="2" s="1"/>
  <c r="V290" i="2" s="1"/>
  <c r="W290" i="2" s="1"/>
  <c r="X290" i="2" s="1"/>
  <c r="Y290" i="2" s="1"/>
  <c r="Z290" i="2" s="1"/>
  <c r="AA290" i="2" s="1"/>
  <c r="AB290" i="2" s="1"/>
  <c r="AC290" i="2" s="1"/>
  <c r="AD290" i="2" s="1"/>
  <c r="AE290" i="2" s="1"/>
  <c r="M364" i="2"/>
  <c r="M366" i="2"/>
  <c r="N302" i="2"/>
  <c r="O302" i="2" s="1"/>
  <c r="P302" i="2" s="1"/>
  <c r="Q302" i="2" s="1"/>
  <c r="R302" i="2" s="1"/>
  <c r="S302" i="2" s="1"/>
  <c r="T302" i="2" s="1"/>
  <c r="U302" i="2" s="1"/>
  <c r="V302" i="2" s="1"/>
  <c r="W302" i="2" s="1"/>
  <c r="X302" i="2" s="1"/>
  <c r="Y302" i="2" s="1"/>
  <c r="Z302" i="2" s="1"/>
  <c r="AA302" i="2" s="1"/>
  <c r="AB302" i="2" s="1"/>
  <c r="AC302" i="2" s="1"/>
  <c r="AD302" i="2" s="1"/>
  <c r="AE302" i="2" s="1"/>
  <c r="N314" i="2"/>
  <c r="O314" i="2" s="1"/>
  <c r="P314" i="2" s="1"/>
  <c r="Q314" i="2" s="1"/>
  <c r="R314" i="2" s="1"/>
  <c r="S314" i="2" s="1"/>
  <c r="T314" i="2" s="1"/>
  <c r="U314" i="2" s="1"/>
  <c r="V314" i="2" s="1"/>
  <c r="W314" i="2" s="1"/>
  <c r="X314" i="2" s="1"/>
  <c r="Y314" i="2" s="1"/>
  <c r="Z314" i="2" s="1"/>
  <c r="AA314" i="2" s="1"/>
  <c r="AB314" i="2" s="1"/>
  <c r="AC314" i="2" s="1"/>
  <c r="AD314" i="2" s="1"/>
  <c r="AE314" i="2" s="1"/>
  <c r="M370" i="2"/>
  <c r="AD300" i="2"/>
  <c r="AE300" i="2" s="1"/>
  <c r="V1083" i="2"/>
  <c r="V1081" i="2"/>
  <c r="W958" i="2"/>
  <c r="N382" i="2"/>
  <c r="AC421" i="2"/>
  <c r="Y1642" i="2"/>
  <c r="Z1618" i="2"/>
  <c r="U1859" i="2"/>
  <c r="AD318" i="2"/>
  <c r="AE318" i="2" s="1"/>
  <c r="AD285" i="2"/>
  <c r="AE285" i="2" s="1"/>
  <c r="I360" i="1"/>
  <c r="I364" i="1" s="1"/>
  <c r="Y1771" i="2"/>
  <c r="AA1762" i="2"/>
  <c r="U1731" i="2"/>
  <c r="E330" i="1" s="1"/>
  <c r="V1920" i="2"/>
  <c r="V1658" i="2"/>
  <c r="V1682" i="2" s="1"/>
  <c r="V1554" i="2"/>
  <c r="W1643" i="2"/>
  <c r="W1640" i="2"/>
  <c r="AA1641" i="2"/>
  <c r="Z1619" i="2"/>
  <c r="G199" i="1"/>
  <c r="G205" i="1" s="1"/>
  <c r="W1623" i="2"/>
  <c r="W1891" i="2" s="1"/>
  <c r="W1893" i="2" s="1"/>
  <c r="P966" i="2"/>
  <c r="J568" i="1"/>
  <c r="P987" i="2"/>
  <c r="O368" i="2"/>
  <c r="O414" i="2" s="1"/>
  <c r="AA1083" i="2"/>
  <c r="BB167" i="1"/>
  <c r="R1197" i="2"/>
  <c r="W955" i="2"/>
  <c r="W962" i="2" s="1"/>
  <c r="W956" i="2"/>
  <c r="P367" i="2"/>
  <c r="Y1774" i="2"/>
  <c r="Y1776" i="2" s="1"/>
  <c r="O365" i="2"/>
  <c r="S364" i="1"/>
  <c r="X1751" i="2"/>
  <c r="AD315" i="2"/>
  <c r="AE315" i="2" s="1"/>
  <c r="U1886" i="2"/>
  <c r="U1887" i="2"/>
  <c r="AD306" i="2"/>
  <c r="AE306" i="2" s="1"/>
  <c r="D361" i="1"/>
  <c r="D364" i="1" s="1"/>
  <c r="T1771" i="2"/>
  <c r="T1877" i="2"/>
  <c r="H987" i="2"/>
  <c r="Z987" i="2"/>
  <c r="AH987" i="2" s="1"/>
  <c r="AH971" i="2"/>
  <c r="AI973" i="2" s="1"/>
  <c r="T568" i="1"/>
  <c r="AA1082" i="2"/>
  <c r="BB166" i="1"/>
  <c r="X566" i="1"/>
  <c r="AD985" i="2"/>
  <c r="AF985" i="2" s="1"/>
  <c r="AF969" i="2"/>
  <c r="W1628" i="2"/>
  <c r="G240" i="1"/>
  <c r="W1090" i="2"/>
  <c r="W1084" i="2"/>
  <c r="W1087" i="2" s="1"/>
  <c r="O413" i="2"/>
  <c r="Y1893" i="2"/>
  <c r="AA1747" i="2"/>
  <c r="AA1744" i="2"/>
  <c r="AA1745" i="2"/>
  <c r="AA1739" i="2"/>
  <c r="AA1746" i="2"/>
  <c r="AA1743" i="2"/>
  <c r="AA1740" i="2"/>
  <c r="AA1742" i="2"/>
  <c r="AA1738" i="2"/>
  <c r="P296" i="2"/>
  <c r="Q296" i="2" s="1"/>
  <c r="R296" i="2" s="1"/>
  <c r="S296" i="2" s="1"/>
  <c r="T296" i="2" s="1"/>
  <c r="U296" i="2" s="1"/>
  <c r="V296" i="2" s="1"/>
  <c r="W296" i="2" s="1"/>
  <c r="X296" i="2" s="1"/>
  <c r="Y296" i="2" s="1"/>
  <c r="Z296" i="2" s="1"/>
  <c r="AA296" i="2" s="1"/>
  <c r="AB296" i="2" s="1"/>
  <c r="AC296" i="2" s="1"/>
  <c r="AD296" i="2" s="1"/>
  <c r="AE296" i="2" s="1"/>
  <c r="E239" i="1"/>
  <c r="U1627" i="2"/>
  <c r="U1878" i="2"/>
  <c r="X1101" i="2"/>
  <c r="X1105" i="2"/>
  <c r="L1105" i="2"/>
  <c r="L1101" i="2"/>
  <c r="AG1051" i="2"/>
  <c r="AG1050" i="2"/>
  <c r="AG1048" i="2"/>
  <c r="AG1049" i="2"/>
  <c r="M47" i="2"/>
  <c r="M48" i="2"/>
  <c r="M46" i="2"/>
  <c r="X1886" i="2"/>
  <c r="X1887" i="2"/>
  <c r="AC1088" i="2"/>
  <c r="AC1083" i="2"/>
  <c r="AC1089" i="2"/>
  <c r="AB1180" i="2"/>
  <c r="AB1182" i="2"/>
  <c r="AB1181" i="2"/>
  <c r="S1902" i="2"/>
  <c r="S1901" i="2"/>
  <c r="P1140" i="2"/>
  <c r="P1139" i="2"/>
  <c r="G490" i="1"/>
  <c r="W957" i="2"/>
  <c r="W960" i="2"/>
  <c r="O379" i="2"/>
  <c r="P362" i="2"/>
  <c r="O363" i="2"/>
  <c r="N380" i="2"/>
  <c r="N409" i="2"/>
  <c r="S1900" i="2"/>
  <c r="W305" i="2"/>
  <c r="X305" i="2" s="1"/>
  <c r="Y305" i="2" s="1"/>
  <c r="Z305" i="2" s="1"/>
  <c r="AA305" i="2" s="1"/>
  <c r="AB305" i="2" s="1"/>
  <c r="AC305" i="2" s="1"/>
  <c r="AD305" i="2" s="1"/>
  <c r="AE305" i="2" s="1"/>
  <c r="V1643" i="2"/>
  <c r="V1640" i="2"/>
  <c r="X47" i="2"/>
  <c r="X48" i="2"/>
  <c r="X40" i="2"/>
  <c r="X38" i="2"/>
  <c r="X46" i="2"/>
  <c r="T1782" i="2"/>
  <c r="Z1779" i="2"/>
  <c r="Y1782" i="2"/>
  <c r="Z1780" i="2"/>
  <c r="Z1867" i="2"/>
  <c r="U1871" i="2"/>
  <c r="Z1863" i="2"/>
  <c r="U1865" i="2"/>
  <c r="D1942" i="2"/>
  <c r="E1941" i="2"/>
  <c r="E1942" i="2" s="1"/>
  <c r="J1937" i="2"/>
  <c r="K1937" i="2" s="1"/>
  <c r="F1942" i="2"/>
  <c r="H1942" i="2"/>
  <c r="J1941" i="2"/>
  <c r="Z1883" i="2"/>
  <c r="W1885" i="2"/>
  <c r="U1900" i="2"/>
  <c r="Z1909" i="2"/>
  <c r="U1913" i="2"/>
  <c r="S1915" i="2"/>
  <c r="S1914" i="2"/>
  <c r="AQ168" i="1"/>
  <c r="AC1081" i="2"/>
  <c r="AC1084" i="2"/>
  <c r="AC1090" i="2"/>
  <c r="W1086" i="2"/>
  <c r="W1089" i="2"/>
  <c r="I252" i="1"/>
  <c r="O360" i="2"/>
  <c r="Y335" i="2"/>
  <c r="Z335" i="2" s="1"/>
  <c r="AA335" i="2" s="1"/>
  <c r="AB335" i="2" s="1"/>
  <c r="AC335" i="2" s="1"/>
  <c r="AD335" i="2" s="1"/>
  <c r="AE335" i="2" s="1"/>
  <c r="D205" i="1"/>
  <c r="P298" i="2"/>
  <c r="Q298" i="2" s="1"/>
  <c r="R298" i="2" s="1"/>
  <c r="S298" i="2" s="1"/>
  <c r="T298" i="2" s="1"/>
  <c r="U298" i="2" s="1"/>
  <c r="V298" i="2" s="1"/>
  <c r="W298" i="2" s="1"/>
  <c r="X298" i="2" s="1"/>
  <c r="Y298" i="2" s="1"/>
  <c r="Z298" i="2" s="1"/>
  <c r="AA298" i="2" s="1"/>
  <c r="AB298" i="2" s="1"/>
  <c r="AC298" i="2" s="1"/>
  <c r="AD298" i="2" s="1"/>
  <c r="AE298" i="2" s="1"/>
  <c r="S279" i="2"/>
  <c r="T279" i="2" s="1"/>
  <c r="U279" i="2" s="1"/>
  <c r="V279" i="2" s="1"/>
  <c r="W279" i="2" s="1"/>
  <c r="X279" i="2" s="1"/>
  <c r="Y279" i="2" s="1"/>
  <c r="Z279" i="2" s="1"/>
  <c r="AA279" i="2" s="1"/>
  <c r="AB279" i="2" s="1"/>
  <c r="AC279" i="2" s="1"/>
  <c r="AD279" i="2" s="1"/>
  <c r="AE279" i="2" s="1"/>
  <c r="I250" i="1"/>
  <c r="V277" i="2"/>
  <c r="W277" i="2" s="1"/>
  <c r="X277" i="2" s="1"/>
  <c r="Y277" i="2" s="1"/>
  <c r="Z277" i="2" s="1"/>
  <c r="AA277" i="2" s="1"/>
  <c r="AB277" i="2" s="1"/>
  <c r="AC277" i="2" s="1"/>
  <c r="AD277" i="2" s="1"/>
  <c r="AE277" i="2" s="1"/>
  <c r="AE1182" i="2"/>
  <c r="Q331" i="2"/>
  <c r="R331" i="2" s="1"/>
  <c r="S331" i="2" s="1"/>
  <c r="T331" i="2" s="1"/>
  <c r="U331" i="2" s="1"/>
  <c r="V331" i="2" s="1"/>
  <c r="W331" i="2" s="1"/>
  <c r="X331" i="2" s="1"/>
  <c r="Y331" i="2" s="1"/>
  <c r="Z331" i="2" s="1"/>
  <c r="AA331" i="2" s="1"/>
  <c r="AB331" i="2" s="1"/>
  <c r="AC331" i="2" s="1"/>
  <c r="AD331" i="2" s="1"/>
  <c r="AE331" i="2" s="1"/>
  <c r="Q281" i="2"/>
  <c r="R281" i="2" s="1"/>
  <c r="S281" i="2" s="1"/>
  <c r="T281" i="2" s="1"/>
  <c r="U281" i="2" s="1"/>
  <c r="V281" i="2" s="1"/>
  <c r="W281" i="2" s="1"/>
  <c r="X281" i="2" s="1"/>
  <c r="Y281" i="2" s="1"/>
  <c r="Z281" i="2" s="1"/>
  <c r="AA281" i="2" s="1"/>
  <c r="AB281" i="2" s="1"/>
  <c r="AC281" i="2" s="1"/>
  <c r="AD281" i="2" s="1"/>
  <c r="AE281" i="2" s="1"/>
  <c r="S1643" i="2"/>
  <c r="I1197" i="2"/>
  <c r="T328" i="2"/>
  <c r="U328" i="2" s="1"/>
  <c r="V328" i="2" s="1"/>
  <c r="W328" i="2" s="1"/>
  <c r="X328" i="2" s="1"/>
  <c r="Y328" i="2" s="1"/>
  <c r="Z328" i="2" s="1"/>
  <c r="AA328" i="2" s="1"/>
  <c r="AB328" i="2" s="1"/>
  <c r="AC328" i="2" s="1"/>
  <c r="AD328" i="2" s="1"/>
  <c r="AE328" i="2" s="1"/>
  <c r="B490" i="1"/>
  <c r="B492" i="1" s="1"/>
  <c r="K415" i="1"/>
  <c r="D415" i="1"/>
  <c r="L294" i="1"/>
  <c r="O294" i="1" s="1"/>
  <c r="I202" i="1"/>
  <c r="I200" i="1" s="1"/>
  <c r="H491" i="1"/>
  <c r="P365" i="1"/>
  <c r="AA1652" i="2"/>
  <c r="T1087" i="2"/>
  <c r="Q286" i="2"/>
  <c r="R286" i="2" s="1"/>
  <c r="S286" i="2" s="1"/>
  <c r="T286" i="2" s="1"/>
  <c r="U286" i="2" s="1"/>
  <c r="V286" i="2" s="1"/>
  <c r="W286" i="2" s="1"/>
  <c r="X286" i="2" s="1"/>
  <c r="Y286" i="2" s="1"/>
  <c r="Z286" i="2" s="1"/>
  <c r="AA286" i="2" s="1"/>
  <c r="AB286" i="2" s="1"/>
  <c r="AC286" i="2" s="1"/>
  <c r="AD286" i="2" s="1"/>
  <c r="AE286" i="2" s="1"/>
  <c r="S363" i="1"/>
  <c r="Y323" i="2"/>
  <c r="Z323" i="2" s="1"/>
  <c r="AA323" i="2" s="1"/>
  <c r="AB323" i="2" s="1"/>
  <c r="AC323" i="2" s="1"/>
  <c r="AD323" i="2" s="1"/>
  <c r="AE323" i="2" s="1"/>
  <c r="G252" i="1"/>
  <c r="G250" i="1"/>
  <c r="P320" i="2"/>
  <c r="Q320" i="2" s="1"/>
  <c r="R320" i="2" s="1"/>
  <c r="S320" i="2" s="1"/>
  <c r="T320" i="2" s="1"/>
  <c r="U320" i="2" s="1"/>
  <c r="V320" i="2" s="1"/>
  <c r="W320" i="2" s="1"/>
  <c r="X320" i="2" s="1"/>
  <c r="Y320" i="2" s="1"/>
  <c r="Z320" i="2" s="1"/>
  <c r="AA320" i="2" s="1"/>
  <c r="AB320" i="2" s="1"/>
  <c r="AC320" i="2" s="1"/>
  <c r="AD320" i="2" s="1"/>
  <c r="AE320" i="2" s="1"/>
  <c r="N493" i="1"/>
  <c r="U1772" i="2"/>
  <c r="R330" i="2"/>
  <c r="S330" i="2" s="1"/>
  <c r="T330" i="2" s="1"/>
  <c r="U330" i="2" s="1"/>
  <c r="V330" i="2" s="1"/>
  <c r="W330" i="2" s="1"/>
  <c r="X330" i="2" s="1"/>
  <c r="Y330" i="2" s="1"/>
  <c r="Z330" i="2" s="1"/>
  <c r="AA330" i="2" s="1"/>
  <c r="AB330" i="2" s="1"/>
  <c r="AC330" i="2" s="1"/>
  <c r="AD330" i="2" s="1"/>
  <c r="AE330" i="2" s="1"/>
  <c r="X1127" i="2"/>
  <c r="V1879" i="2"/>
  <c r="V1880" i="2" s="1"/>
  <c r="Q319" i="2"/>
  <c r="R319" i="2" s="1"/>
  <c r="S319" i="2" s="1"/>
  <c r="T319" i="2" s="1"/>
  <c r="U319" i="2" s="1"/>
  <c r="V319" i="2" s="1"/>
  <c r="W319" i="2" s="1"/>
  <c r="X319" i="2" s="1"/>
  <c r="Y319" i="2" s="1"/>
  <c r="Z319" i="2" s="1"/>
  <c r="AA319" i="2" s="1"/>
  <c r="AB319" i="2" s="1"/>
  <c r="AC319" i="2" s="1"/>
  <c r="AD319" i="2" s="1"/>
  <c r="AE319" i="2" s="1"/>
  <c r="Y1885" i="2"/>
  <c r="Y1888" i="2" s="1"/>
  <c r="K1939" i="2"/>
  <c r="W292" i="2"/>
  <c r="X292" i="2" s="1"/>
  <c r="Y292" i="2" s="1"/>
  <c r="Z292" i="2" s="1"/>
  <c r="AA292" i="2" s="1"/>
  <c r="AB292" i="2" s="1"/>
  <c r="AC292" i="2" s="1"/>
  <c r="AD292" i="2" s="1"/>
  <c r="AE292" i="2" s="1"/>
  <c r="AA1651" i="2"/>
  <c r="J1935" i="2"/>
  <c r="K1935" i="2" s="1"/>
  <c r="AB85" i="1"/>
  <c r="AB80" i="1" s="1"/>
  <c r="AF1057" i="2"/>
  <c r="Y415" i="1"/>
  <c r="T316" i="2"/>
  <c r="U316" i="2" s="1"/>
  <c r="V316" i="2" s="1"/>
  <c r="W316" i="2" s="1"/>
  <c r="X316" i="2" s="1"/>
  <c r="Y316" i="2" s="1"/>
  <c r="Z316" i="2" s="1"/>
  <c r="AA316" i="2" s="1"/>
  <c r="AB316" i="2" s="1"/>
  <c r="AC316" i="2" s="1"/>
  <c r="AD316" i="2" s="1"/>
  <c r="AE316" i="2" s="1"/>
  <c r="AF1069" i="2"/>
  <c r="U73" i="1"/>
  <c r="U76" i="1" s="1"/>
  <c r="J493" i="1"/>
  <c r="S415" i="1"/>
  <c r="R73" i="1"/>
  <c r="R76" i="1" s="1"/>
  <c r="X1658" i="2"/>
  <c r="X1682" i="2" s="1"/>
  <c r="AC987" i="2"/>
  <c r="AF977" i="2"/>
  <c r="AF1051" i="2"/>
  <c r="X415" i="1"/>
  <c r="X312" i="2"/>
  <c r="Y312" i="2" s="1"/>
  <c r="Z312" i="2" s="1"/>
  <c r="AA312" i="2" s="1"/>
  <c r="AB312" i="2" s="1"/>
  <c r="AC312" i="2" s="1"/>
  <c r="AD312" i="2" s="1"/>
  <c r="AE312" i="2" s="1"/>
  <c r="I490" i="1"/>
  <c r="R415" i="1"/>
  <c r="C253" i="1"/>
  <c r="M365" i="1"/>
  <c r="AF1045" i="2"/>
  <c r="W1644" i="2"/>
  <c r="C169" i="1"/>
  <c r="T295" i="2"/>
  <c r="U295" i="2" s="1"/>
  <c r="V295" i="2" s="1"/>
  <c r="W295" i="2" s="1"/>
  <c r="X295" i="2" s="1"/>
  <c r="Y295" i="2" s="1"/>
  <c r="Z295" i="2" s="1"/>
  <c r="AA295" i="2" s="1"/>
  <c r="AB295" i="2" s="1"/>
  <c r="AC295" i="2" s="1"/>
  <c r="AD295" i="2" s="1"/>
  <c r="AE295" i="2" s="1"/>
  <c r="X291" i="2"/>
  <c r="Y291" i="2" s="1"/>
  <c r="Z291" i="2" s="1"/>
  <c r="AA291" i="2" s="1"/>
  <c r="AB291" i="2" s="1"/>
  <c r="AC291" i="2" s="1"/>
  <c r="AD291" i="2" s="1"/>
  <c r="AE291" i="2" s="1"/>
  <c r="O309" i="2"/>
  <c r="P309" i="2" s="1"/>
  <c r="Q309" i="2" s="1"/>
  <c r="R309" i="2" s="1"/>
  <c r="S309" i="2" s="1"/>
  <c r="T309" i="2" s="1"/>
  <c r="U309" i="2" s="1"/>
  <c r="V309" i="2" s="1"/>
  <c r="W309" i="2" s="1"/>
  <c r="X309" i="2" s="1"/>
  <c r="Y309" i="2" s="1"/>
  <c r="Z309" i="2" s="1"/>
  <c r="AA309" i="2" s="1"/>
  <c r="AB309" i="2" s="1"/>
  <c r="AC309" i="2" s="1"/>
  <c r="AD309" i="2" s="1"/>
  <c r="AE309" i="2" s="1"/>
  <c r="Z1620" i="2"/>
  <c r="S329" i="2"/>
  <c r="T329" i="2" s="1"/>
  <c r="U329" i="2" s="1"/>
  <c r="V329" i="2" s="1"/>
  <c r="W329" i="2" s="1"/>
  <c r="X329" i="2" s="1"/>
  <c r="Y329" i="2" s="1"/>
  <c r="Z329" i="2" s="1"/>
  <c r="AA329" i="2" s="1"/>
  <c r="AB329" i="2" s="1"/>
  <c r="AC329" i="2" s="1"/>
  <c r="AD329" i="2" s="1"/>
  <c r="AE329" i="2" s="1"/>
  <c r="B202" i="1"/>
  <c r="B200" i="1" s="1"/>
  <c r="W283" i="2"/>
  <c r="X283" i="2" s="1"/>
  <c r="Y283" i="2" s="1"/>
  <c r="Z283" i="2" s="1"/>
  <c r="AA283" i="2" s="1"/>
  <c r="AB283" i="2" s="1"/>
  <c r="AC283" i="2" s="1"/>
  <c r="AD283" i="2" s="1"/>
  <c r="AE283" i="2" s="1"/>
  <c r="W303" i="2"/>
  <c r="X303" i="2" s="1"/>
  <c r="Y303" i="2" s="1"/>
  <c r="Z303" i="2" s="1"/>
  <c r="AA303" i="2" s="1"/>
  <c r="AB303" i="2" s="1"/>
  <c r="AC303" i="2" s="1"/>
  <c r="AD303" i="2" s="1"/>
  <c r="AE303" i="2" s="1"/>
  <c r="O282" i="2"/>
  <c r="P282" i="2" s="1"/>
  <c r="Q282" i="2" s="1"/>
  <c r="R282" i="2" s="1"/>
  <c r="S282" i="2" s="1"/>
  <c r="T282" i="2" s="1"/>
  <c r="U282" i="2" s="1"/>
  <c r="V282" i="2" s="1"/>
  <c r="W282" i="2" s="1"/>
  <c r="X282" i="2" s="1"/>
  <c r="Y282" i="2" s="1"/>
  <c r="Z282" i="2" s="1"/>
  <c r="AA282" i="2" s="1"/>
  <c r="AB282" i="2" s="1"/>
  <c r="AC282" i="2" s="1"/>
  <c r="AD282" i="2" s="1"/>
  <c r="AE282" i="2" s="1"/>
  <c r="AD1177" i="2"/>
  <c r="S491" i="1"/>
  <c r="I443" i="1"/>
  <c r="G395" i="1"/>
  <c r="B448" i="1"/>
  <c r="V1751" i="2"/>
  <c r="Y301" i="2"/>
  <c r="Z301" i="2" s="1"/>
  <c r="AA301" i="2" s="1"/>
  <c r="AB301" i="2" s="1"/>
  <c r="AC301" i="2" s="1"/>
  <c r="AD301" i="2" s="1"/>
  <c r="AE301" i="2" s="1"/>
  <c r="Y1127" i="2"/>
  <c r="W337" i="2"/>
  <c r="X337" i="2" s="1"/>
  <c r="Y337" i="2" s="1"/>
  <c r="Z337" i="2" s="1"/>
  <c r="AA337" i="2" s="1"/>
  <c r="AB337" i="2" s="1"/>
  <c r="AC337" i="2" s="1"/>
  <c r="AD337" i="2" s="1"/>
  <c r="AE337" i="2" s="1"/>
  <c r="O415" i="1"/>
  <c r="I415" i="1"/>
  <c r="G203" i="1"/>
  <c r="Q202" i="1"/>
  <c r="Q200" i="1" s="1"/>
  <c r="N85" i="1"/>
  <c r="N80" i="1" s="1"/>
  <c r="R363" i="1"/>
  <c r="B364" i="1"/>
  <c r="B362" i="1" s="1"/>
  <c r="F202" i="1"/>
  <c r="F204" i="1" s="1"/>
  <c r="BM171" i="1"/>
  <c r="BN170" i="1" s="1"/>
  <c r="W415" i="1"/>
  <c r="C448" i="1"/>
  <c r="O448" i="1"/>
  <c r="T1646" i="2"/>
  <c r="Q297" i="2"/>
  <c r="R297" i="2" s="1"/>
  <c r="S297" i="2" s="1"/>
  <c r="T297" i="2" s="1"/>
  <c r="U297" i="2" s="1"/>
  <c r="V297" i="2" s="1"/>
  <c r="W297" i="2" s="1"/>
  <c r="X297" i="2" s="1"/>
  <c r="Y297" i="2" s="1"/>
  <c r="Z297" i="2" s="1"/>
  <c r="AA297" i="2" s="1"/>
  <c r="AB297" i="2" s="1"/>
  <c r="AC297" i="2" s="1"/>
  <c r="AD297" i="2" s="1"/>
  <c r="AE297" i="2" s="1"/>
  <c r="H415" i="1"/>
  <c r="U298" i="1"/>
  <c r="G73" i="1"/>
  <c r="G76" i="1" s="1"/>
  <c r="V1822" i="2"/>
  <c r="V1772" i="2"/>
  <c r="AB986" i="2"/>
  <c r="AF921" i="2"/>
  <c r="E202" i="1"/>
  <c r="E204" i="1" s="1"/>
  <c r="W1907" i="2"/>
  <c r="S317" i="2"/>
  <c r="T317" i="2" s="1"/>
  <c r="U317" i="2" s="1"/>
  <c r="V317" i="2" s="1"/>
  <c r="W317" i="2" s="1"/>
  <c r="X317" i="2" s="1"/>
  <c r="Y317" i="2" s="1"/>
  <c r="Z317" i="2" s="1"/>
  <c r="AA317" i="2" s="1"/>
  <c r="AB317" i="2" s="1"/>
  <c r="AC317" i="2" s="1"/>
  <c r="AD317" i="2" s="1"/>
  <c r="AE317" i="2" s="1"/>
  <c r="U294" i="2"/>
  <c r="V294" i="2" s="1"/>
  <c r="W294" i="2" s="1"/>
  <c r="X294" i="2" s="1"/>
  <c r="Y294" i="2" s="1"/>
  <c r="Z294" i="2" s="1"/>
  <c r="AA294" i="2" s="1"/>
  <c r="AB294" i="2" s="1"/>
  <c r="AC294" i="2" s="1"/>
  <c r="AD294" i="2" s="1"/>
  <c r="AE294" i="2" s="1"/>
  <c r="R280" i="2"/>
  <c r="S280" i="2" s="1"/>
  <c r="T280" i="2" s="1"/>
  <c r="U280" i="2" s="1"/>
  <c r="V280" i="2" s="1"/>
  <c r="W280" i="2" s="1"/>
  <c r="X280" i="2" s="1"/>
  <c r="Y280" i="2" s="1"/>
  <c r="Z280" i="2" s="1"/>
  <c r="AA280" i="2" s="1"/>
  <c r="AB280" i="2" s="1"/>
  <c r="AC280" i="2" s="1"/>
  <c r="AD280" i="2" s="1"/>
  <c r="AE280" i="2" s="1"/>
  <c r="U339" i="2"/>
  <c r="V339" i="2" s="1"/>
  <c r="W339" i="2" s="1"/>
  <c r="X339" i="2" s="1"/>
  <c r="Y339" i="2" s="1"/>
  <c r="Z339" i="2" s="1"/>
  <c r="AA339" i="2" s="1"/>
  <c r="AB339" i="2" s="1"/>
  <c r="AC339" i="2" s="1"/>
  <c r="AD339" i="2" s="1"/>
  <c r="AE339" i="2" s="1"/>
  <c r="V293" i="2"/>
  <c r="W293" i="2" s="1"/>
  <c r="X293" i="2" s="1"/>
  <c r="Y293" i="2" s="1"/>
  <c r="Z293" i="2" s="1"/>
  <c r="AA293" i="2" s="1"/>
  <c r="AB293" i="2" s="1"/>
  <c r="AC293" i="2" s="1"/>
  <c r="AD293" i="2" s="1"/>
  <c r="AE293" i="2" s="1"/>
  <c r="Y85" i="1"/>
  <c r="AA989" i="2"/>
  <c r="AF923" i="2"/>
  <c r="C166" i="1"/>
  <c r="C165" i="1"/>
  <c r="C171" i="1" s="1"/>
  <c r="C251" i="1"/>
  <c r="C247" i="1"/>
  <c r="Q204" i="1"/>
  <c r="P203" i="1"/>
  <c r="U451" i="1"/>
  <c r="M492" i="1"/>
  <c r="I492" i="1"/>
  <c r="H249" i="1"/>
  <c r="H247" i="1" s="1"/>
  <c r="E249" i="1"/>
  <c r="E247" i="1" s="1"/>
  <c r="I204" i="1"/>
  <c r="F443" i="1"/>
  <c r="N443" i="1"/>
  <c r="H395" i="1"/>
  <c r="O363" i="1"/>
  <c r="M415" i="1"/>
  <c r="R247" i="1"/>
  <c r="O490" i="1"/>
  <c r="O492" i="1" s="1"/>
  <c r="S252" i="1"/>
  <c r="M200" i="1"/>
  <c r="D249" i="1"/>
  <c r="D247" i="1" s="1"/>
  <c r="B298" i="1"/>
  <c r="D299" i="1" s="1"/>
  <c r="Z80" i="1"/>
  <c r="G253" i="1"/>
  <c r="S490" i="1"/>
  <c r="U490" i="1" s="1"/>
  <c r="L253" i="1"/>
  <c r="H490" i="1"/>
  <c r="H492" i="1" s="1"/>
  <c r="S204" i="1"/>
  <c r="E200" i="1"/>
  <c r="E362" i="1"/>
  <c r="N205" i="1"/>
  <c r="C202" i="1"/>
  <c r="M298" i="1"/>
  <c r="P491" i="1"/>
  <c r="P492" i="1" s="1"/>
  <c r="Q80" i="1"/>
  <c r="Q73" i="1"/>
  <c r="Q76" i="1" s="1"/>
  <c r="U450" i="1"/>
  <c r="I448" i="1"/>
  <c r="O247" i="1"/>
  <c r="I249" i="1"/>
  <c r="P247" i="1"/>
  <c r="G249" i="1"/>
  <c r="M493" i="1"/>
  <c r="D251" i="1"/>
  <c r="C167" i="1"/>
  <c r="C493" i="1"/>
  <c r="H252" i="1"/>
  <c r="J252" i="1" s="1"/>
  <c r="B493" i="1"/>
  <c r="C492" i="1"/>
  <c r="Q205" i="1"/>
  <c r="J490" i="1"/>
  <c r="J492" i="1" s="1"/>
  <c r="L247" i="1"/>
  <c r="H203" i="1"/>
  <c r="L290" i="1"/>
  <c r="O290" i="1" s="1"/>
  <c r="L252" i="1"/>
  <c r="C443" i="1"/>
  <c r="B172" i="1"/>
  <c r="C168" i="1"/>
  <c r="K85" i="1"/>
  <c r="K80" i="1" s="1"/>
  <c r="G85" i="1"/>
  <c r="G80" i="1" s="1"/>
  <c r="S73" i="1"/>
  <c r="S76" i="1" s="1"/>
  <c r="B395" i="1"/>
  <c r="K395" i="1"/>
  <c r="N395" i="1"/>
  <c r="J448" i="1"/>
  <c r="Q252" i="1"/>
  <c r="O85" i="1"/>
  <c r="O80" i="1" s="1"/>
  <c r="V85" i="1"/>
  <c r="V80" i="1" s="1"/>
  <c r="I205" i="1"/>
  <c r="K448" i="1"/>
  <c r="C170" i="1"/>
  <c r="O200" i="1"/>
  <c r="Y80" i="1"/>
  <c r="N73" i="1"/>
  <c r="N76" i="1" s="1"/>
  <c r="I395" i="1"/>
  <c r="P395" i="1"/>
  <c r="H448" i="1"/>
  <c r="E85" i="1"/>
  <c r="E80" i="1" s="1"/>
  <c r="L85" i="1"/>
  <c r="L80" i="1" s="1"/>
  <c r="R491" i="1"/>
  <c r="O395" i="1"/>
  <c r="S395" i="1"/>
  <c r="F395" i="1"/>
  <c r="Q395" i="1"/>
  <c r="E448" i="1"/>
  <c r="P448" i="1"/>
  <c r="Y1785" i="2"/>
  <c r="Y1777" i="2"/>
  <c r="S1916" i="2"/>
  <c r="S1908" i="2"/>
  <c r="W1902" i="2"/>
  <c r="W1894" i="2"/>
  <c r="Y1880" i="2"/>
  <c r="V1893" i="2"/>
  <c r="Z1891" i="2"/>
  <c r="W1916" i="2"/>
  <c r="W1908" i="2"/>
  <c r="K492" i="1"/>
  <c r="V1906" i="2"/>
  <c r="V1645" i="2"/>
  <c r="O382" i="2"/>
  <c r="AE421" i="2"/>
  <c r="C362" i="1"/>
  <c r="Q1875" i="2"/>
  <c r="V490" i="1"/>
  <c r="D492" i="1"/>
  <c r="T250" i="1"/>
  <c r="J250" i="1"/>
  <c r="AA1346" i="2"/>
  <c r="Q415" i="1"/>
  <c r="Z1663" i="2"/>
  <c r="V1686" i="2"/>
  <c r="D203" i="1"/>
  <c r="J203" i="1" s="1"/>
  <c r="S85" i="1"/>
  <c r="S80" i="1" s="1"/>
  <c r="H85" i="1"/>
  <c r="H80" i="1" s="1"/>
  <c r="K73" i="1"/>
  <c r="K76" i="1" s="1"/>
  <c r="X1822" i="2"/>
  <c r="R1772" i="2"/>
  <c r="M252" i="1"/>
  <c r="R85" i="1"/>
  <c r="R80" i="1" s="1"/>
  <c r="G364" i="1"/>
  <c r="G362" i="1" s="1"/>
  <c r="F415" i="1"/>
  <c r="B415" i="1"/>
  <c r="P252" i="1"/>
  <c r="M85" i="1"/>
  <c r="M80" i="1" s="1"/>
  <c r="J73" i="1"/>
  <c r="J76" i="1" s="1"/>
  <c r="S1772" i="2"/>
  <c r="T1772" i="2"/>
  <c r="AF171" i="1"/>
  <c r="L1197" i="2"/>
  <c r="G491" i="1"/>
  <c r="G492" i="1" s="1"/>
  <c r="AA85" i="1"/>
  <c r="AA80" i="1" s="1"/>
  <c r="Q490" i="1"/>
  <c r="Q492" i="1" s="1"/>
  <c r="AF924" i="2"/>
  <c r="D443" i="1"/>
  <c r="E443" i="1"/>
  <c r="E395" i="1"/>
  <c r="D395" i="1"/>
  <c r="M395" i="1"/>
  <c r="L448" i="1"/>
  <c r="AA988" i="2"/>
  <c r="V415" i="1"/>
  <c r="J443" i="1"/>
  <c r="R443" i="1"/>
  <c r="J395" i="1"/>
  <c r="M448" i="1"/>
  <c r="AG972" i="2"/>
  <c r="R490" i="1"/>
  <c r="G443" i="1"/>
  <c r="C395" i="1"/>
  <c r="P368" i="2"/>
  <c r="P415" i="2"/>
  <c r="P386" i="2"/>
  <c r="Q369" i="2"/>
  <c r="F251" i="1"/>
  <c r="P200" i="1"/>
  <c r="B204" i="1"/>
  <c r="W959" i="2"/>
  <c r="W961" i="2" s="1"/>
  <c r="Z1893" i="2"/>
  <c r="R1785" i="2"/>
  <c r="F362" i="1"/>
  <c r="AA1859" i="2"/>
  <c r="T1777" i="2"/>
  <c r="T1785" i="2"/>
  <c r="AD421" i="2"/>
  <c r="S247" i="1"/>
  <c r="L204" i="1"/>
  <c r="R204" i="1"/>
  <c r="B249" i="1"/>
  <c r="Y1905" i="2"/>
  <c r="Z1905" i="2" s="1"/>
  <c r="Y1645" i="2"/>
  <c r="B253" i="1"/>
  <c r="I85" i="1"/>
  <c r="I80" i="1" s="1"/>
  <c r="N200" i="1"/>
  <c r="X85" i="1"/>
  <c r="X80" i="1" s="1"/>
  <c r="L292" i="1"/>
  <c r="Z1670" i="2"/>
  <c r="Z1672" i="2"/>
  <c r="Z1668" i="2"/>
  <c r="H191" i="1"/>
  <c r="H202" i="1" s="1"/>
  <c r="X1618" i="2"/>
  <c r="L203" i="1"/>
  <c r="L205" i="1"/>
  <c r="U80" i="1"/>
  <c r="H364" i="1"/>
  <c r="H362" i="1" s="1"/>
  <c r="X1772" i="2"/>
  <c r="L490" i="1"/>
  <c r="L492" i="1" s="1"/>
  <c r="P80" i="1"/>
  <c r="F85" i="1"/>
  <c r="F80" i="1" s="1"/>
  <c r="H73" i="1"/>
  <c r="H76" i="1" s="1"/>
  <c r="F490" i="1"/>
  <c r="F492" i="1" s="1"/>
  <c r="AC1086" i="2"/>
  <c r="G448" i="1"/>
  <c r="P493" i="1"/>
  <c r="S493" i="1"/>
  <c r="V566" i="1"/>
  <c r="AB985" i="2"/>
  <c r="AF922" i="2"/>
  <c r="R493" i="1"/>
  <c r="D200" i="1" l="1"/>
  <c r="D204" i="1"/>
  <c r="Z1622" i="2"/>
  <c r="Y1646" i="2"/>
  <c r="H251" i="1"/>
  <c r="R1839" i="2"/>
  <c r="M364" i="1"/>
  <c r="M363" i="1" s="1"/>
  <c r="Z962" i="2"/>
  <c r="Z964" i="2"/>
  <c r="Z965" i="2" s="1"/>
  <c r="Z959" i="2"/>
  <c r="Z961" i="2" s="1"/>
  <c r="O169" i="1"/>
  <c r="O171" i="1" s="1"/>
  <c r="P165" i="1" s="1"/>
  <c r="BN167" i="1"/>
  <c r="BN169" i="1"/>
  <c r="U1915" i="2"/>
  <c r="Z1913" i="2"/>
  <c r="U1916" i="2"/>
  <c r="U1914" i="2"/>
  <c r="U1866" i="2"/>
  <c r="Z1866" i="2" s="1"/>
  <c r="Z1865" i="2"/>
  <c r="Z1878" i="2"/>
  <c r="U1879" i="2"/>
  <c r="AH927" i="2"/>
  <c r="N364" i="1"/>
  <c r="N363" i="1" s="1"/>
  <c r="S1839" i="2"/>
  <c r="G202" i="1"/>
  <c r="BN168" i="1"/>
  <c r="O406" i="2"/>
  <c r="P360" i="2"/>
  <c r="O377" i="2"/>
  <c r="P364" i="1"/>
  <c r="P363" i="1" s="1"/>
  <c r="U1839" i="2"/>
  <c r="N366" i="2"/>
  <c r="M412" i="2"/>
  <c r="M383" i="2"/>
  <c r="M416" i="2"/>
  <c r="N370" i="2"/>
  <c r="M387" i="2"/>
  <c r="BN166" i="1"/>
  <c r="E251" i="1"/>
  <c r="U1872" i="2"/>
  <c r="Z1872" i="2" s="1"/>
  <c r="U1873" i="2"/>
  <c r="Z1873" i="2" s="1"/>
  <c r="Z1871" i="2"/>
  <c r="U1874" i="2"/>
  <c r="Z1874" i="2" s="1"/>
  <c r="Y1902" i="2"/>
  <c r="Y1894" i="2"/>
  <c r="M381" i="2"/>
  <c r="M410" i="2"/>
  <c r="N364" i="2"/>
  <c r="V1888" i="2"/>
  <c r="X1916" i="2"/>
  <c r="X1908" i="2"/>
  <c r="Q251" i="1"/>
  <c r="T251" i="1" s="1"/>
  <c r="Q247" i="1"/>
  <c r="Y1887" i="2"/>
  <c r="Y1886" i="2"/>
  <c r="W1088" i="2"/>
  <c r="P365" i="2"/>
  <c r="O411" i="2"/>
  <c r="Y1731" i="2"/>
  <c r="AA1724" i="2" s="1"/>
  <c r="I329" i="1"/>
  <c r="AF1068" i="2"/>
  <c r="AF1070" i="2"/>
  <c r="AH1067" i="2"/>
  <c r="AF1071" i="2"/>
  <c r="V1915" i="2"/>
  <c r="V1914" i="2"/>
  <c r="W1887" i="2"/>
  <c r="W1886" i="2"/>
  <c r="W1888" i="2"/>
  <c r="AA1749" i="2"/>
  <c r="U962" i="2"/>
  <c r="U959" i="2"/>
  <c r="U961" i="2" s="1"/>
  <c r="AF927" i="2"/>
  <c r="D166" i="1"/>
  <c r="T253" i="1"/>
  <c r="Y1783" i="2"/>
  <c r="Y1784" i="2"/>
  <c r="J1942" i="2"/>
  <c r="K1934" i="2"/>
  <c r="K1942" i="2" s="1"/>
  <c r="Y960" i="2"/>
  <c r="Y955" i="2"/>
  <c r="Y949" i="2"/>
  <c r="Y958" i="2"/>
  <c r="Y957" i="2"/>
  <c r="Y963" i="2"/>
  <c r="Y956" i="2"/>
  <c r="U1643" i="2"/>
  <c r="U1640" i="2"/>
  <c r="W1785" i="2"/>
  <c r="W1777" i="2"/>
  <c r="V1900" i="2"/>
  <c r="Z1900" i="2" s="1"/>
  <c r="V1901" i="2"/>
  <c r="Z1901" i="2" s="1"/>
  <c r="BN165" i="1"/>
  <c r="K1941" i="2"/>
  <c r="T1879" i="2"/>
  <c r="Z1877" i="2"/>
  <c r="Q367" i="2"/>
  <c r="P413" i="2"/>
  <c r="P384" i="2"/>
  <c r="Y1641" i="2"/>
  <c r="Z1626" i="2"/>
  <c r="Z1627" i="2"/>
  <c r="Z1629" i="2"/>
  <c r="AB1641" i="2"/>
  <c r="Z1628" i="2"/>
  <c r="AA1085" i="2"/>
  <c r="AA1087" i="2" s="1"/>
  <c r="BB169" i="1"/>
  <c r="AA1088" i="2"/>
  <c r="T1888" i="2"/>
  <c r="T1887" i="2"/>
  <c r="Z1885" i="2"/>
  <c r="T1886" i="2"/>
  <c r="Z1886" i="2" s="1"/>
  <c r="Z1631" i="2"/>
  <c r="O385" i="2"/>
  <c r="T1784" i="2"/>
  <c r="Z1784" i="2" s="1"/>
  <c r="T1783" i="2"/>
  <c r="Z1782" i="2"/>
  <c r="P363" i="2"/>
  <c r="O409" i="2"/>
  <c r="O380" i="2"/>
  <c r="D363" i="1"/>
  <c r="T1751" i="2"/>
  <c r="AA1751" i="2" s="1"/>
  <c r="V1088" i="2"/>
  <c r="V1085" i="2"/>
  <c r="V1087" i="2" s="1"/>
  <c r="P361" i="2"/>
  <c r="O407" i="2"/>
  <c r="O378" i="2"/>
  <c r="F200" i="1"/>
  <c r="S492" i="1"/>
  <c r="AQ169" i="1"/>
  <c r="AQ171" i="1" s="1"/>
  <c r="AC1085" i="2"/>
  <c r="AC1087" i="2" s="1"/>
  <c r="P408" i="2"/>
  <c r="P379" i="2"/>
  <c r="Q362" i="2"/>
  <c r="D362" i="1"/>
  <c r="AA1766" i="2"/>
  <c r="AA1760" i="2"/>
  <c r="I363" i="1"/>
  <c r="I362" i="1" s="1"/>
  <c r="AA1767" i="2"/>
  <c r="AA1764" i="2"/>
  <c r="AA1768" i="2"/>
  <c r="AA1761" i="2"/>
  <c r="Y1751" i="2"/>
  <c r="AA1765" i="2"/>
  <c r="AA1769" i="2"/>
  <c r="AA1770" i="2"/>
  <c r="AA1763" i="2"/>
  <c r="AB1763" i="2" s="1"/>
  <c r="V1839" i="2"/>
  <c r="Q364" i="1"/>
  <c r="Q363" i="1" s="1"/>
  <c r="T203" i="1"/>
  <c r="C200" i="1"/>
  <c r="C204" i="1"/>
  <c r="J253" i="1"/>
  <c r="R492" i="1"/>
  <c r="BN171" i="1"/>
  <c r="J205" i="1"/>
  <c r="T205" i="1"/>
  <c r="G247" i="1"/>
  <c r="G251" i="1"/>
  <c r="BO166" i="1"/>
  <c r="I247" i="1"/>
  <c r="I251" i="1"/>
  <c r="T252" i="1"/>
  <c r="Z1906" i="2"/>
  <c r="V1907" i="2"/>
  <c r="AG165" i="1"/>
  <c r="AG166" i="1"/>
  <c r="AG170" i="1"/>
  <c r="AG168" i="1"/>
  <c r="AG167" i="1"/>
  <c r="AG169" i="1"/>
  <c r="V1902" i="2"/>
  <c r="Z1902" i="2" s="1"/>
  <c r="V1894" i="2"/>
  <c r="Z1894" i="2" s="1"/>
  <c r="AC3" i="1"/>
  <c r="AC5" i="1" s="1"/>
  <c r="H200" i="1"/>
  <c r="H204" i="1"/>
  <c r="R369" i="2"/>
  <c r="Q386" i="2"/>
  <c r="Q415" i="2"/>
  <c r="T204" i="1"/>
  <c r="P385" i="2"/>
  <c r="Q368" i="2"/>
  <c r="P414" i="2"/>
  <c r="X1774" i="2"/>
  <c r="X1642" i="2"/>
  <c r="B251" i="1"/>
  <c r="B247" i="1"/>
  <c r="O292" i="1"/>
  <c r="L298" i="1"/>
  <c r="P292" i="1" s="1"/>
  <c r="P166" i="1"/>
  <c r="P169" i="1"/>
  <c r="P167" i="1"/>
  <c r="P168" i="1"/>
  <c r="P170" i="1"/>
  <c r="O172" i="1"/>
  <c r="Y1907" i="2"/>
  <c r="AR169" i="1" l="1"/>
  <c r="AR167" i="1"/>
  <c r="AR170" i="1"/>
  <c r="AR166" i="1"/>
  <c r="AS166" i="1" s="1"/>
  <c r="AR168" i="1"/>
  <c r="AR165" i="1"/>
  <c r="U1880" i="2"/>
  <c r="U1888" i="2"/>
  <c r="Z1887" i="2"/>
  <c r="Y961" i="2"/>
  <c r="Z1888" i="2"/>
  <c r="R367" i="2"/>
  <c r="Q384" i="2"/>
  <c r="Q413" i="2"/>
  <c r="Q360" i="2"/>
  <c r="P377" i="2"/>
  <c r="P406" i="2"/>
  <c r="AA1839" i="2"/>
  <c r="BB171" i="1"/>
  <c r="T1880" i="2"/>
  <c r="Z1880" i="2" s="1"/>
  <c r="Z1879" i="2"/>
  <c r="Z1914" i="2"/>
  <c r="Q363" i="2"/>
  <c r="P409" i="2"/>
  <c r="P380" i="2"/>
  <c r="N381" i="2"/>
  <c r="N410" i="2"/>
  <c r="O364" i="2"/>
  <c r="Y962" i="2"/>
  <c r="Y964" i="2"/>
  <c r="Y959" i="2"/>
  <c r="AA1727" i="2"/>
  <c r="AA1725" i="2"/>
  <c r="AA1729" i="2"/>
  <c r="I330" i="1"/>
  <c r="AA1726" i="2"/>
  <c r="AA1722" i="2"/>
  <c r="AA1730" i="2"/>
  <c r="AA1723" i="2"/>
  <c r="AA1728" i="2"/>
  <c r="N416" i="2"/>
  <c r="N387" i="2"/>
  <c r="O370" i="2"/>
  <c r="Z1783" i="2"/>
  <c r="Z1915" i="2"/>
  <c r="Q379" i="2"/>
  <c r="R362" i="2"/>
  <c r="Q408" i="2"/>
  <c r="Q365" i="2"/>
  <c r="P382" i="2"/>
  <c r="P411" i="2"/>
  <c r="G200" i="1"/>
  <c r="G204" i="1"/>
  <c r="N412" i="2"/>
  <c r="N383" i="2"/>
  <c r="O366" i="2"/>
  <c r="J204" i="1"/>
  <c r="AA1771" i="2"/>
  <c r="Q361" i="2"/>
  <c r="P407" i="2"/>
  <c r="P378" i="2"/>
  <c r="J251" i="1"/>
  <c r="AR171" i="1"/>
  <c r="AH166" i="1"/>
  <c r="AG171" i="1"/>
  <c r="Q166" i="1"/>
  <c r="V1916" i="2"/>
  <c r="V1908" i="2"/>
  <c r="AD3" i="1"/>
  <c r="AD5" i="1" s="1"/>
  <c r="Z1907" i="2"/>
  <c r="Y1916" i="2"/>
  <c r="Z1916" i="2" s="1"/>
  <c r="Y1908" i="2"/>
  <c r="Z1908" i="2" s="1"/>
  <c r="R368" i="2"/>
  <c r="Q385" i="2"/>
  <c r="Q414" i="2"/>
  <c r="P171" i="1"/>
  <c r="P290" i="1"/>
  <c r="P296" i="1"/>
  <c r="P298" i="1"/>
  <c r="P297" i="1"/>
  <c r="N299" i="1"/>
  <c r="P295" i="1"/>
  <c r="P291" i="1"/>
  <c r="P293" i="1"/>
  <c r="P294" i="1"/>
  <c r="R415" i="2"/>
  <c r="S369" i="2"/>
  <c r="R386" i="2"/>
  <c r="X1776" i="2"/>
  <c r="Z1774" i="2"/>
  <c r="Q382" i="2" l="1"/>
  <c r="Q411" i="2"/>
  <c r="R365" i="2"/>
  <c r="Q378" i="2"/>
  <c r="R361" i="2"/>
  <c r="Q407" i="2"/>
  <c r="R379" i="2"/>
  <c r="R408" i="2"/>
  <c r="S362" i="2"/>
  <c r="Q380" i="2"/>
  <c r="Q409" i="2"/>
  <c r="R363" i="2"/>
  <c r="BC165" i="1"/>
  <c r="BC168" i="1"/>
  <c r="BC166" i="1"/>
  <c r="BC170" i="1"/>
  <c r="BC167" i="1"/>
  <c r="BC169" i="1"/>
  <c r="S367" i="2"/>
  <c r="R413" i="2"/>
  <c r="R384" i="2"/>
  <c r="O383" i="2"/>
  <c r="O412" i="2"/>
  <c r="P366" i="2"/>
  <c r="O416" i="2"/>
  <c r="P370" i="2"/>
  <c r="O387" i="2"/>
  <c r="Q377" i="2"/>
  <c r="R360" i="2"/>
  <c r="Q406" i="2"/>
  <c r="O410" i="2"/>
  <c r="P364" i="2"/>
  <c r="O381" i="2"/>
  <c r="X1777" i="2"/>
  <c r="Z1777" i="2" s="1"/>
  <c r="Z1776" i="2"/>
  <c r="X1785" i="2"/>
  <c r="Z1785" i="2" s="1"/>
  <c r="T369" i="2"/>
  <c r="S386" i="2"/>
  <c r="S415" i="2"/>
  <c r="S368" i="2"/>
  <c r="R414" i="2"/>
  <c r="R385" i="2"/>
  <c r="S408" i="2" l="1"/>
  <c r="T362" i="2"/>
  <c r="S379" i="2"/>
  <c r="S413" i="2"/>
  <c r="S384" i="2"/>
  <c r="T367" i="2"/>
  <c r="Q364" i="2"/>
  <c r="P410" i="2"/>
  <c r="P381" i="2"/>
  <c r="R377" i="2"/>
  <c r="S360" i="2"/>
  <c r="R406" i="2"/>
  <c r="R378" i="2"/>
  <c r="S361" i="2"/>
  <c r="R407" i="2"/>
  <c r="BD166" i="1"/>
  <c r="R411" i="2"/>
  <c r="S365" i="2"/>
  <c r="R382" i="2"/>
  <c r="P416" i="2"/>
  <c r="Q370" i="2"/>
  <c r="P387" i="2"/>
  <c r="BC171" i="1"/>
  <c r="Q366" i="2"/>
  <c r="P412" i="2"/>
  <c r="P383" i="2"/>
  <c r="S363" i="2"/>
  <c r="R409" i="2"/>
  <c r="R380" i="2"/>
  <c r="U369" i="2"/>
  <c r="T415" i="2"/>
  <c r="T386" i="2"/>
  <c r="S414" i="2"/>
  <c r="S385" i="2"/>
  <c r="T368" i="2"/>
  <c r="Q410" i="2" l="1"/>
  <c r="R364" i="2"/>
  <c r="Q381" i="2"/>
  <c r="S407" i="2"/>
  <c r="S378" i="2"/>
  <c r="T361" i="2"/>
  <c r="T384" i="2"/>
  <c r="U367" i="2"/>
  <c r="T413" i="2"/>
  <c r="R366" i="2"/>
  <c r="Q412" i="2"/>
  <c r="Q383" i="2"/>
  <c r="S409" i="2"/>
  <c r="S380" i="2"/>
  <c r="T363" i="2"/>
  <c r="T360" i="2"/>
  <c r="S377" i="2"/>
  <c r="S406" i="2"/>
  <c r="U362" i="2"/>
  <c r="T379" i="2"/>
  <c r="T408" i="2"/>
  <c r="R370" i="2"/>
  <c r="Q387" i="2"/>
  <c r="Q416" i="2"/>
  <c r="T365" i="2"/>
  <c r="S411" i="2"/>
  <c r="S382" i="2"/>
  <c r="U386" i="2"/>
  <c r="V369" i="2"/>
  <c r="U415" i="2"/>
  <c r="T414" i="2"/>
  <c r="U368" i="2"/>
  <c r="T385" i="2"/>
  <c r="U408" i="2" l="1"/>
  <c r="U379" i="2"/>
  <c r="V362" i="2"/>
  <c r="V367" i="2"/>
  <c r="U384" i="2"/>
  <c r="U413" i="2"/>
  <c r="S370" i="2"/>
  <c r="R387" i="2"/>
  <c r="R416" i="2"/>
  <c r="AF419" i="2"/>
  <c r="AH419" i="2"/>
  <c r="AE419" i="2"/>
  <c r="AA419" i="2"/>
  <c r="AG419" i="2"/>
  <c r="AB419" i="2"/>
  <c r="T407" i="2"/>
  <c r="U361" i="2"/>
  <c r="T378" i="2"/>
  <c r="T377" i="2"/>
  <c r="U360" i="2"/>
  <c r="T406" i="2"/>
  <c r="U363" i="2"/>
  <c r="T409" i="2"/>
  <c r="T380" i="2"/>
  <c r="T382" i="2"/>
  <c r="T411" i="2"/>
  <c r="U365" i="2"/>
  <c r="R412" i="2"/>
  <c r="S366" i="2"/>
  <c r="R383" i="2"/>
  <c r="S364" i="2"/>
  <c r="R410" i="2"/>
  <c r="R381" i="2"/>
  <c r="AD419" i="2"/>
  <c r="AC419" i="2"/>
  <c r="U385" i="2"/>
  <c r="U414" i="2"/>
  <c r="V368" i="2"/>
  <c r="V415" i="2"/>
  <c r="V386" i="2"/>
  <c r="W369" i="2"/>
  <c r="S387" i="2" l="1"/>
  <c r="S416" i="2"/>
  <c r="T370" i="2"/>
  <c r="T366" i="2"/>
  <c r="S383" i="2"/>
  <c r="S412" i="2"/>
  <c r="AG425" i="2" s="1"/>
  <c r="S381" i="2"/>
  <c r="S410" i="2"/>
  <c r="T364" i="2"/>
  <c r="U407" i="2"/>
  <c r="V361" i="2"/>
  <c r="U378" i="2"/>
  <c r="U380" i="2"/>
  <c r="V363" i="2"/>
  <c r="U409" i="2"/>
  <c r="W367" i="2"/>
  <c r="V413" i="2"/>
  <c r="V384" i="2"/>
  <c r="W362" i="2"/>
  <c r="V379" i="2"/>
  <c r="V408" i="2"/>
  <c r="V360" i="2"/>
  <c r="U377" i="2"/>
  <c r="U406" i="2"/>
  <c r="V365" i="2"/>
  <c r="U382" i="2"/>
  <c r="U411" i="2"/>
  <c r="AE425" i="2"/>
  <c r="V414" i="2"/>
  <c r="V385" i="2"/>
  <c r="W368" i="2"/>
  <c r="W386" i="2"/>
  <c r="X369" i="2"/>
  <c r="W415" i="2"/>
  <c r="W384" i="2" l="1"/>
  <c r="W413" i="2"/>
  <c r="X367" i="2"/>
  <c r="T381" i="2"/>
  <c r="U364" i="2"/>
  <c r="T410" i="2"/>
  <c r="T387" i="2"/>
  <c r="U370" i="2"/>
  <c r="T416" i="2"/>
  <c r="V411" i="2"/>
  <c r="W365" i="2"/>
  <c r="V382" i="2"/>
  <c r="X362" i="2"/>
  <c r="W408" i="2"/>
  <c r="W379" i="2"/>
  <c r="W363" i="2"/>
  <c r="V409" i="2"/>
  <c r="V380" i="2"/>
  <c r="AA425" i="2"/>
  <c r="V377" i="2"/>
  <c r="V406" i="2"/>
  <c r="W360" i="2"/>
  <c r="AC425" i="2"/>
  <c r="V378" i="2"/>
  <c r="W361" i="2"/>
  <c r="V407" i="2"/>
  <c r="T412" i="2"/>
  <c r="T383" i="2"/>
  <c r="U366" i="2"/>
  <c r="AF425" i="2"/>
  <c r="AB425" i="2"/>
  <c r="AD425" i="2"/>
  <c r="AH425" i="2"/>
  <c r="W385" i="2"/>
  <c r="W414" i="2"/>
  <c r="X368" i="2"/>
  <c r="X386" i="2"/>
  <c r="Y369" i="2"/>
  <c r="X415" i="2"/>
  <c r="AC422" i="2" l="1"/>
  <c r="X363" i="2"/>
  <c r="W409" i="2"/>
  <c r="AF422" i="2" s="1"/>
  <c r="W380" i="2"/>
  <c r="V370" i="2"/>
  <c r="U387" i="2"/>
  <c r="U416" i="2"/>
  <c r="W407" i="2"/>
  <c r="X361" i="2"/>
  <c r="W378" i="2"/>
  <c r="Y362" i="2"/>
  <c r="X408" i="2"/>
  <c r="X379" i="2"/>
  <c r="U410" i="2"/>
  <c r="U381" i="2"/>
  <c r="V364" i="2"/>
  <c r="W382" i="2"/>
  <c r="W411" i="2"/>
  <c r="X365" i="2"/>
  <c r="AB422" i="2"/>
  <c r="X413" i="2"/>
  <c r="X384" i="2"/>
  <c r="Y367" i="2"/>
  <c r="W406" i="2"/>
  <c r="X360" i="2"/>
  <c r="W377" i="2"/>
  <c r="AA422" i="2"/>
  <c r="U383" i="2"/>
  <c r="V366" i="2"/>
  <c r="U412" i="2"/>
  <c r="AD422" i="2"/>
  <c r="X385" i="2"/>
  <c r="Y368" i="2"/>
  <c r="X414" i="2"/>
  <c r="Y415" i="2"/>
  <c r="Z369" i="2"/>
  <c r="Y386" i="2"/>
  <c r="Y360" i="2" l="1"/>
  <c r="X406" i="2"/>
  <c r="X377" i="2"/>
  <c r="Y384" i="2"/>
  <c r="Z367" i="2"/>
  <c r="Y413" i="2"/>
  <c r="Y379" i="2"/>
  <c r="Y408" i="2"/>
  <c r="Z362" i="2"/>
  <c r="V387" i="2"/>
  <c r="V416" i="2"/>
  <c r="W370" i="2"/>
  <c r="AE423" i="2"/>
  <c r="AC423" i="2"/>
  <c r="AD423" i="2"/>
  <c r="AH423" i="2"/>
  <c r="AF423" i="2"/>
  <c r="AB423" i="2"/>
  <c r="Y363" i="2"/>
  <c r="X409" i="2"/>
  <c r="X380" i="2"/>
  <c r="AG423" i="2"/>
  <c r="AE422" i="2"/>
  <c r="Y361" i="2"/>
  <c r="X407" i="2"/>
  <c r="X378" i="2"/>
  <c r="AG422" i="2"/>
  <c r="V381" i="2"/>
  <c r="W364" i="2"/>
  <c r="V410" i="2"/>
  <c r="AH422" i="2"/>
  <c r="AA423" i="2"/>
  <c r="X382" i="2"/>
  <c r="X411" i="2"/>
  <c r="Y365" i="2"/>
  <c r="V383" i="2"/>
  <c r="W366" i="2"/>
  <c r="V412" i="2"/>
  <c r="Y385" i="2"/>
  <c r="Y414" i="2"/>
  <c r="Z368" i="2"/>
  <c r="Z386" i="2"/>
  <c r="Z415" i="2"/>
  <c r="AA369" i="2"/>
  <c r="Z413" i="2" l="1"/>
  <c r="AA367" i="2"/>
  <c r="Z384" i="2"/>
  <c r="AR384" i="2" s="1"/>
  <c r="W412" i="2"/>
  <c r="X366" i="2"/>
  <c r="W383" i="2"/>
  <c r="Y407" i="2"/>
  <c r="Z361" i="2"/>
  <c r="Y378" i="2"/>
  <c r="Y377" i="2"/>
  <c r="Z360" i="2"/>
  <c r="Y406" i="2"/>
  <c r="Y380" i="2"/>
  <c r="Z363" i="2"/>
  <c r="Y409" i="2"/>
  <c r="W416" i="2"/>
  <c r="W387" i="2"/>
  <c r="X370" i="2"/>
  <c r="W410" i="2"/>
  <c r="X364" i="2"/>
  <c r="W381" i="2"/>
  <c r="Y411" i="2"/>
  <c r="Y382" i="2"/>
  <c r="Z365" i="2"/>
  <c r="AA362" i="2"/>
  <c r="Z408" i="2"/>
  <c r="Z379" i="2"/>
  <c r="AR379" i="2" s="1"/>
  <c r="AA424" i="2"/>
  <c r="AJ415" i="2"/>
  <c r="AA428" i="2"/>
  <c r="O428" i="2"/>
  <c r="AR386" i="2"/>
  <c r="O399" i="2"/>
  <c r="AA386" i="2"/>
  <c r="AB369" i="2"/>
  <c r="AA415" i="2"/>
  <c r="Z414" i="2"/>
  <c r="Z385" i="2"/>
  <c r="AA368" i="2"/>
  <c r="Z377" i="2" l="1"/>
  <c r="Z406" i="2"/>
  <c r="AA360" i="2"/>
  <c r="AB367" i="2"/>
  <c r="AA384" i="2"/>
  <c r="R397" i="2" s="1"/>
  <c r="AA413" i="2"/>
  <c r="R426" i="2" s="1"/>
  <c r="AJ413" i="2"/>
  <c r="AI413" i="2"/>
  <c r="Z426" i="2" s="1"/>
  <c r="X410" i="2"/>
  <c r="Y364" i="2"/>
  <c r="X381" i="2"/>
  <c r="Z407" i="2"/>
  <c r="Z378" i="2"/>
  <c r="AR378" i="2" s="1"/>
  <c r="AA361" i="2"/>
  <c r="Z411" i="2"/>
  <c r="AA365" i="2"/>
  <c r="Z382" i="2"/>
  <c r="AR382" i="2" s="1"/>
  <c r="X387" i="2"/>
  <c r="Y370" i="2"/>
  <c r="X416" i="2"/>
  <c r="O392" i="2"/>
  <c r="AJ408" i="2"/>
  <c r="O421" i="2"/>
  <c r="O397" i="2"/>
  <c r="AA408" i="2"/>
  <c r="AA379" i="2"/>
  <c r="AB362" i="2"/>
  <c r="AA363" i="2"/>
  <c r="Z380" i="2"/>
  <c r="Z409" i="2"/>
  <c r="Y366" i="2"/>
  <c r="X412" i="2"/>
  <c r="X383" i="2"/>
  <c r="O426" i="2"/>
  <c r="R428" i="2"/>
  <c r="AB428" i="2"/>
  <c r="AB368" i="2"/>
  <c r="AA385" i="2"/>
  <c r="AA414" i="2"/>
  <c r="AR385" i="2"/>
  <c r="O398" i="2"/>
  <c r="R399" i="2"/>
  <c r="AJ414" i="2"/>
  <c r="AA427" i="2"/>
  <c r="O427" i="2"/>
  <c r="AB424" i="2"/>
  <c r="AC369" i="2"/>
  <c r="AB386" i="2"/>
  <c r="S399" i="2" s="1"/>
  <c r="AB415" i="2"/>
  <c r="AJ407" i="2" l="1"/>
  <c r="AB360" i="2"/>
  <c r="AA406" i="2"/>
  <c r="AA377" i="2"/>
  <c r="Z366" i="2"/>
  <c r="Y412" i="2"/>
  <c r="Y383" i="2"/>
  <c r="AJ406" i="2"/>
  <c r="O419" i="2"/>
  <c r="AI409" i="2"/>
  <c r="Z422" i="2" s="1"/>
  <c r="AJ409" i="2"/>
  <c r="O422" i="2"/>
  <c r="Z364" i="2"/>
  <c r="Y410" i="2"/>
  <c r="Y381" i="2"/>
  <c r="AR377" i="2"/>
  <c r="O390" i="2"/>
  <c r="AR380" i="2"/>
  <c r="O393" i="2"/>
  <c r="O420" i="2"/>
  <c r="AA409" i="2"/>
  <c r="R422" i="2" s="1"/>
  <c r="AB363" i="2"/>
  <c r="AA380" i="2"/>
  <c r="R393" i="2" s="1"/>
  <c r="O391" i="2"/>
  <c r="Z370" i="2"/>
  <c r="Y387" i="2"/>
  <c r="Y416" i="2"/>
  <c r="AB379" i="2"/>
  <c r="AB408" i="2"/>
  <c r="S421" i="2" s="1"/>
  <c r="AC362" i="2"/>
  <c r="R392" i="2"/>
  <c r="O395" i="2"/>
  <c r="AC367" i="2"/>
  <c r="AB413" i="2"/>
  <c r="S426" i="2" s="1"/>
  <c r="AB384" i="2"/>
  <c r="S397" i="2" s="1"/>
  <c r="AB365" i="2"/>
  <c r="AA382" i="2"/>
  <c r="R395" i="2" s="1"/>
  <c r="AA411" i="2"/>
  <c r="R424" i="2" s="1"/>
  <c r="AA420" i="2"/>
  <c r="AB361" i="2"/>
  <c r="AA407" i="2"/>
  <c r="AA378" i="2"/>
  <c r="R391" i="2" s="1"/>
  <c r="R421" i="2"/>
  <c r="O424" i="2"/>
  <c r="AJ411" i="2"/>
  <c r="AI411" i="2"/>
  <c r="Z424" i="2" s="1"/>
  <c r="R427" i="2"/>
  <c r="AB427" i="2"/>
  <c r="R398" i="2"/>
  <c r="AC386" i="2"/>
  <c r="T399" i="2" s="1"/>
  <c r="AD369" i="2"/>
  <c r="AC415" i="2"/>
  <c r="S428" i="2"/>
  <c r="AC428" i="2"/>
  <c r="AC424" i="2"/>
  <c r="AC368" i="2"/>
  <c r="AB385" i="2"/>
  <c r="S398" i="2" s="1"/>
  <c r="AB414" i="2"/>
  <c r="R390" i="2" l="1"/>
  <c r="AA370" i="2"/>
  <c r="Z387" i="2"/>
  <c r="AR387" i="2" s="1"/>
  <c r="Z416" i="2"/>
  <c r="AJ416" i="2" s="1"/>
  <c r="R419" i="2"/>
  <c r="AD367" i="2"/>
  <c r="AC384" i="2"/>
  <c r="T397" i="2" s="1"/>
  <c r="AC413" i="2"/>
  <c r="T426" i="2" s="1"/>
  <c r="Z410" i="2"/>
  <c r="Z381" i="2"/>
  <c r="AA364" i="2"/>
  <c r="AB406" i="2"/>
  <c r="S419" i="2" s="1"/>
  <c r="AC360" i="2"/>
  <c r="AB377" i="2"/>
  <c r="S392" i="2"/>
  <c r="AB420" i="2"/>
  <c r="AB380" i="2"/>
  <c r="AB409" i="2"/>
  <c r="AC363" i="2"/>
  <c r="AB411" i="2"/>
  <c r="S424" i="2" s="1"/>
  <c r="AC365" i="2"/>
  <c r="AB382" i="2"/>
  <c r="S395" i="2" s="1"/>
  <c r="AB378" i="2"/>
  <c r="AC361" i="2"/>
  <c r="AB407" i="2"/>
  <c r="AD362" i="2"/>
  <c r="AC408" i="2"/>
  <c r="AC379" i="2"/>
  <c r="T392" i="2" s="1"/>
  <c r="AA366" i="2"/>
  <c r="Z412" i="2"/>
  <c r="Z383" i="2"/>
  <c r="AR383" i="2" s="1"/>
  <c r="R420" i="2"/>
  <c r="S427" i="2"/>
  <c r="AC427" i="2"/>
  <c r="T428" i="2"/>
  <c r="AD428" i="2"/>
  <c r="AE369" i="2"/>
  <c r="AD415" i="2"/>
  <c r="AD386" i="2"/>
  <c r="U399" i="2" s="1"/>
  <c r="AC414" i="2"/>
  <c r="AC385" i="2"/>
  <c r="T398" i="2" s="1"/>
  <c r="AD368" i="2"/>
  <c r="AD424" i="2"/>
  <c r="S390" i="2" l="1"/>
  <c r="AA412" i="2"/>
  <c r="R425" i="2" s="1"/>
  <c r="AB366" i="2"/>
  <c r="AA383" i="2"/>
  <c r="R396" i="2" s="1"/>
  <c r="AC382" i="2"/>
  <c r="T395" i="2" s="1"/>
  <c r="AC411" i="2"/>
  <c r="T424" i="2" s="1"/>
  <c r="AD365" i="2"/>
  <c r="AA410" i="2"/>
  <c r="AA381" i="2"/>
  <c r="R394" i="2" s="1"/>
  <c r="AB364" i="2"/>
  <c r="AA387" i="2"/>
  <c r="R400" i="2" s="1"/>
  <c r="AA416" i="2"/>
  <c r="R429" i="2" s="1"/>
  <c r="AB370" i="2"/>
  <c r="T421" i="2"/>
  <c r="AC380" i="2"/>
  <c r="AC409" i="2"/>
  <c r="T422" i="2" s="1"/>
  <c r="AD363" i="2"/>
  <c r="AR381" i="2"/>
  <c r="O394" i="2"/>
  <c r="AD360" i="2"/>
  <c r="AC377" i="2"/>
  <c r="T390" i="2" s="1"/>
  <c r="AC406" i="2"/>
  <c r="T419" i="2" s="1"/>
  <c r="AD379" i="2"/>
  <c r="AE362" i="2"/>
  <c r="AD408" i="2"/>
  <c r="U421" i="2" s="1"/>
  <c r="S422" i="2"/>
  <c r="AJ410" i="2"/>
  <c r="O423" i="2"/>
  <c r="S393" i="2"/>
  <c r="O429" i="2"/>
  <c r="AD413" i="2"/>
  <c r="AD384" i="2"/>
  <c r="AE367" i="2"/>
  <c r="O400" i="2"/>
  <c r="AJ412" i="2"/>
  <c r="O425" i="2"/>
  <c r="S420" i="2"/>
  <c r="AA429" i="2"/>
  <c r="AC420" i="2"/>
  <c r="AD361" i="2"/>
  <c r="AC378" i="2"/>
  <c r="AC407" i="2"/>
  <c r="O396" i="2"/>
  <c r="S391" i="2"/>
  <c r="AB429" i="2"/>
  <c r="U428" i="2"/>
  <c r="AE428" i="2"/>
  <c r="AE424" i="2"/>
  <c r="AE368" i="2"/>
  <c r="AD385" i="2"/>
  <c r="AD414" i="2"/>
  <c r="AE386" i="2"/>
  <c r="AE415" i="2"/>
  <c r="P428" i="2" s="1"/>
  <c r="P399" i="2"/>
  <c r="AS386" i="2" s="1"/>
  <c r="T427" i="2"/>
  <c r="AD427" i="2"/>
  <c r="U397" i="2" l="1"/>
  <c r="U426" i="2"/>
  <c r="Q426" i="2"/>
  <c r="R423" i="2"/>
  <c r="AE363" i="2"/>
  <c r="AD409" i="2"/>
  <c r="AD380" i="2"/>
  <c r="AE365" i="2"/>
  <c r="AD411" i="2"/>
  <c r="U424" i="2" s="1"/>
  <c r="AD382" i="2"/>
  <c r="U395" i="2" s="1"/>
  <c r="T393" i="2"/>
  <c r="AE384" i="2"/>
  <c r="AE413" i="2"/>
  <c r="V426" i="2" s="1"/>
  <c r="AE408" i="2"/>
  <c r="AE379" i="2"/>
  <c r="Q421" i="2"/>
  <c r="AB383" i="2"/>
  <c r="AC366" i="2"/>
  <c r="AB412" i="2"/>
  <c r="U392" i="2"/>
  <c r="AF392" i="2"/>
  <c r="AF379" i="2" s="1"/>
  <c r="W392" i="2" s="1"/>
  <c r="T420" i="2"/>
  <c r="AD420" i="2"/>
  <c r="AB416" i="2"/>
  <c r="AC370" i="2"/>
  <c r="AB387" i="2"/>
  <c r="S400" i="2" s="1"/>
  <c r="AB410" i="2"/>
  <c r="AC364" i="2"/>
  <c r="AB381" i="2"/>
  <c r="T391" i="2"/>
  <c r="AE361" i="2"/>
  <c r="AD407" i="2"/>
  <c r="AD378" i="2"/>
  <c r="AE360" i="2"/>
  <c r="AD406" i="2"/>
  <c r="AD377" i="2"/>
  <c r="U398" i="2"/>
  <c r="V428" i="2"/>
  <c r="AF428" i="2"/>
  <c r="AF415" i="2" s="1"/>
  <c r="Q428" i="2"/>
  <c r="AE414" i="2"/>
  <c r="AE385" i="2"/>
  <c r="P398" i="2" s="1"/>
  <c r="AS385" i="2" s="1"/>
  <c r="AG424" i="2"/>
  <c r="AF424" i="2"/>
  <c r="AH424" i="2"/>
  <c r="AQ386" i="2"/>
  <c r="V399" i="2"/>
  <c r="Q399" i="2"/>
  <c r="AF399" i="2"/>
  <c r="AF386" i="2" s="1"/>
  <c r="U427" i="2"/>
  <c r="AE427" i="2"/>
  <c r="AC416" i="2" l="1"/>
  <c r="AC387" i="2"/>
  <c r="AD370" i="2"/>
  <c r="U393" i="2"/>
  <c r="AF393" i="2"/>
  <c r="AF380" i="2" s="1"/>
  <c r="W393" i="2" s="1"/>
  <c r="U391" i="2"/>
  <c r="S429" i="2"/>
  <c r="AC429" i="2"/>
  <c r="AD429" i="2"/>
  <c r="U422" i="2"/>
  <c r="Q422" i="2"/>
  <c r="S396" i="2"/>
  <c r="U420" i="2"/>
  <c r="AF420" i="2"/>
  <c r="AF407" i="2" s="1"/>
  <c r="W420" i="2" s="1"/>
  <c r="AE420" i="2"/>
  <c r="Q393" i="2"/>
  <c r="P392" i="2"/>
  <c r="AS379" i="2" s="1"/>
  <c r="AQ379" i="2"/>
  <c r="V392" i="2"/>
  <c r="AG392" i="2"/>
  <c r="AG379" i="2" s="1"/>
  <c r="X392" i="2" s="1"/>
  <c r="Q392" i="2"/>
  <c r="AE380" i="2"/>
  <c r="AE409" i="2"/>
  <c r="V422" i="2" s="1"/>
  <c r="AE407" i="2"/>
  <c r="V420" i="2" s="1"/>
  <c r="AE378" i="2"/>
  <c r="Q391" i="2" s="1"/>
  <c r="AG420" i="2"/>
  <c r="AG407" i="2" s="1"/>
  <c r="X420" i="2" s="1"/>
  <c r="V421" i="2"/>
  <c r="AF408" i="2"/>
  <c r="P421" i="2"/>
  <c r="P426" i="2"/>
  <c r="V397" i="2"/>
  <c r="AQ384" i="2"/>
  <c r="S394" i="2"/>
  <c r="P393" i="2"/>
  <c r="AS380" i="2" s="1"/>
  <c r="P397" i="2"/>
  <c r="AS384" i="2" s="1"/>
  <c r="AD364" i="2"/>
  <c r="AC381" i="2"/>
  <c r="AC410" i="2"/>
  <c r="U390" i="2"/>
  <c r="P390" i="2"/>
  <c r="AS377" i="2" s="1"/>
  <c r="S423" i="2"/>
  <c r="Q397" i="2"/>
  <c r="U419" i="2"/>
  <c r="S425" i="2"/>
  <c r="AF397" i="2"/>
  <c r="AF384" i="2" s="1"/>
  <c r="AE377" i="2"/>
  <c r="AE406" i="2"/>
  <c r="V419" i="2" s="1"/>
  <c r="AC383" i="2"/>
  <c r="T396" i="2" s="1"/>
  <c r="AD366" i="2"/>
  <c r="AC412" i="2"/>
  <c r="T425" i="2" s="1"/>
  <c r="AE382" i="2"/>
  <c r="AE411" i="2"/>
  <c r="W428" i="2"/>
  <c r="AG428" i="2"/>
  <c r="AG415" i="2" s="1"/>
  <c r="V398" i="2"/>
  <c r="AQ385" i="2"/>
  <c r="AF398" i="2"/>
  <c r="AF385" i="2" s="1"/>
  <c r="Q398" i="2"/>
  <c r="W399" i="2"/>
  <c r="AG399" i="2"/>
  <c r="AG386" i="2" s="1"/>
  <c r="V427" i="2"/>
  <c r="AF427" i="2"/>
  <c r="AF414" i="2" s="1"/>
  <c r="Q427" i="2"/>
  <c r="P427" i="2"/>
  <c r="T423" i="2" l="1"/>
  <c r="AF391" i="2"/>
  <c r="AF378" i="2" s="1"/>
  <c r="AD383" i="2"/>
  <c r="AD412" i="2"/>
  <c r="AE366" i="2"/>
  <c r="T394" i="2"/>
  <c r="P391" i="2"/>
  <c r="AS378" i="2" s="1"/>
  <c r="AE364" i="2"/>
  <c r="AD410" i="2"/>
  <c r="U423" i="2" s="1"/>
  <c r="AD381" i="2"/>
  <c r="V390" i="2"/>
  <c r="AQ377" i="2"/>
  <c r="Q390" i="2"/>
  <c r="AF390" i="2"/>
  <c r="AF377" i="2" s="1"/>
  <c r="AG408" i="2"/>
  <c r="W421" i="2"/>
  <c r="P422" i="2"/>
  <c r="AG393" i="2"/>
  <c r="AG380" i="2" s="1"/>
  <c r="X393" i="2" s="1"/>
  <c r="W397" i="2"/>
  <c r="AG397" i="2"/>
  <c r="AG384" i="2" s="1"/>
  <c r="X397" i="2" s="1"/>
  <c r="AD387" i="2"/>
  <c r="AE370" i="2"/>
  <c r="AD416" i="2"/>
  <c r="Q420" i="2"/>
  <c r="Q424" i="2"/>
  <c r="V424" i="2"/>
  <c r="P424" i="2"/>
  <c r="Q419" i="2"/>
  <c r="AQ380" i="2"/>
  <c r="V393" i="2"/>
  <c r="P420" i="2"/>
  <c r="T400" i="2"/>
  <c r="AQ378" i="2"/>
  <c r="V391" i="2"/>
  <c r="P395" i="2"/>
  <c r="AS382" i="2" s="1"/>
  <c r="AQ382" i="2"/>
  <c r="V395" i="2"/>
  <c r="AF395" i="2"/>
  <c r="AF382" i="2" s="1"/>
  <c r="Q395" i="2"/>
  <c r="P419" i="2"/>
  <c r="AH392" i="2"/>
  <c r="AH379" i="2" s="1"/>
  <c r="AH420" i="2"/>
  <c r="AH407" i="2" s="1"/>
  <c r="T429" i="2"/>
  <c r="W427" i="2"/>
  <c r="AG427" i="2"/>
  <c r="AG414" i="2" s="1"/>
  <c r="X399" i="2"/>
  <c r="AH399" i="2"/>
  <c r="AH386" i="2" s="1"/>
  <c r="X428" i="2"/>
  <c r="AH428" i="2"/>
  <c r="AH415" i="2" s="1"/>
  <c r="W398" i="2"/>
  <c r="AG398" i="2"/>
  <c r="AG385" i="2" s="1"/>
  <c r="AG391" i="2" l="1"/>
  <c r="AG378" i="2" s="1"/>
  <c r="X391" i="2" s="1"/>
  <c r="AH393" i="2"/>
  <c r="AH380" i="2" s="1"/>
  <c r="AI407" i="2"/>
  <c r="Z420" i="2" s="1"/>
  <c r="Y420" i="2"/>
  <c r="U394" i="2"/>
  <c r="AF394" i="2"/>
  <c r="AF381" i="2" s="1"/>
  <c r="W394" i="2" s="1"/>
  <c r="AE412" i="2"/>
  <c r="AE383" i="2"/>
  <c r="P396" i="2" s="1"/>
  <c r="AS383" i="2" s="1"/>
  <c r="U425" i="2"/>
  <c r="Q425" i="2"/>
  <c r="AP379" i="2"/>
  <c r="Y392" i="2"/>
  <c r="AH397" i="2"/>
  <c r="AH384" i="2" s="1"/>
  <c r="AI392" i="2"/>
  <c r="AI379" i="2" s="1"/>
  <c r="Z392" i="2" s="1"/>
  <c r="AE410" i="2"/>
  <c r="AE381" i="2"/>
  <c r="U396" i="2"/>
  <c r="W391" i="2"/>
  <c r="U429" i="2"/>
  <c r="AE429" i="2"/>
  <c r="AF429" i="2"/>
  <c r="X421" i="2"/>
  <c r="AH408" i="2"/>
  <c r="Q423" i="2"/>
  <c r="P423" i="2"/>
  <c r="W395" i="2"/>
  <c r="AG395" i="2"/>
  <c r="AG382" i="2" s="1"/>
  <c r="X395" i="2" s="1"/>
  <c r="AE416" i="2"/>
  <c r="AE387" i="2"/>
  <c r="W390" i="2"/>
  <c r="AG390" i="2"/>
  <c r="AG377" i="2" s="1"/>
  <c r="AH390" i="2" s="1"/>
  <c r="AH377" i="2" s="1"/>
  <c r="U400" i="2"/>
  <c r="AI397" i="2"/>
  <c r="AI384" i="2" s="1"/>
  <c r="Z397" i="2" s="1"/>
  <c r="AI415" i="2"/>
  <c r="Z428" i="2" s="1"/>
  <c r="Y428" i="2"/>
  <c r="AP386" i="2"/>
  <c r="Y399" i="2"/>
  <c r="AI399" i="2"/>
  <c r="AI386" i="2" s="1"/>
  <c r="X398" i="2"/>
  <c r="AH398" i="2"/>
  <c r="AH385" i="2" s="1"/>
  <c r="X427" i="2"/>
  <c r="AH427" i="2"/>
  <c r="AH414" i="2" s="1"/>
  <c r="AP377" i="2" l="1"/>
  <c r="Y390" i="2"/>
  <c r="AP384" i="2"/>
  <c r="Y397" i="2"/>
  <c r="AJ397" i="2"/>
  <c r="AJ384" i="2" s="1"/>
  <c r="AQ387" i="2"/>
  <c r="V400" i="2"/>
  <c r="P400" i="2"/>
  <c r="AS387" i="2" s="1"/>
  <c r="Q400" i="2"/>
  <c r="AF400" i="2"/>
  <c r="AF387" i="2" s="1"/>
  <c r="AF416" i="2"/>
  <c r="V429" i="2"/>
  <c r="Q429" i="2"/>
  <c r="AJ392" i="2"/>
  <c r="AJ379" i="2" s="1"/>
  <c r="AA392" i="2" s="1"/>
  <c r="AP380" i="2"/>
  <c r="Y393" i="2"/>
  <c r="AQ383" i="2"/>
  <c r="V396" i="2"/>
  <c r="AF396" i="2"/>
  <c r="AF383" i="2" s="1"/>
  <c r="W396" i="2" s="1"/>
  <c r="Q396" i="2"/>
  <c r="AH391" i="2"/>
  <c r="AH378" i="2" s="1"/>
  <c r="AF412" i="2"/>
  <c r="V425" i="2"/>
  <c r="P425" i="2"/>
  <c r="AI408" i="2"/>
  <c r="Z421" i="2" s="1"/>
  <c r="Y421" i="2"/>
  <c r="V394" i="2"/>
  <c r="AQ381" i="2"/>
  <c r="AG394" i="2"/>
  <c r="AG381" i="2" s="1"/>
  <c r="P394" i="2"/>
  <c r="AS381" i="2" s="1"/>
  <c r="AI391" i="2"/>
  <c r="AI378" i="2" s="1"/>
  <c r="Z391" i="2" s="1"/>
  <c r="AI393" i="2"/>
  <c r="AI380" i="2" s="1"/>
  <c r="P429" i="2"/>
  <c r="AF410" i="2"/>
  <c r="V423" i="2"/>
  <c r="Q394" i="2"/>
  <c r="AH395" i="2"/>
  <c r="AH382" i="2" s="1"/>
  <c r="X390" i="2"/>
  <c r="AI390" i="2"/>
  <c r="AI377" i="2" s="1"/>
  <c r="Z390" i="2" s="1"/>
  <c r="Y427" i="2"/>
  <c r="AI414" i="2"/>
  <c r="Z427" i="2" s="1"/>
  <c r="Z399" i="2"/>
  <c r="AJ399" i="2"/>
  <c r="AJ386" i="2" s="1"/>
  <c r="AP385" i="2"/>
  <c r="Y398" i="2"/>
  <c r="AI398" i="2"/>
  <c r="AI385" i="2" s="1"/>
  <c r="W400" i="2" l="1"/>
  <c r="AG400" i="2"/>
  <c r="AG387" i="2" s="1"/>
  <c r="X394" i="2"/>
  <c r="AI395" i="2"/>
  <c r="AI382" i="2" s="1"/>
  <c r="Y395" i="2"/>
  <c r="AP382" i="2"/>
  <c r="AG412" i="2"/>
  <c r="W425" i="2"/>
  <c r="AP378" i="2"/>
  <c r="Y391" i="2"/>
  <c r="AK392" i="2"/>
  <c r="AK379" i="2" s="1"/>
  <c r="AA397" i="2"/>
  <c r="W423" i="2"/>
  <c r="AG410" i="2"/>
  <c r="AJ390" i="2"/>
  <c r="AJ377" i="2" s="1"/>
  <c r="AA390" i="2" s="1"/>
  <c r="AK397" i="2"/>
  <c r="AK384" i="2" s="1"/>
  <c r="AG396" i="2"/>
  <c r="AG383" i="2" s="1"/>
  <c r="AJ395" i="2"/>
  <c r="W429" i="2"/>
  <c r="AG429" i="2"/>
  <c r="AG416" i="2" s="1"/>
  <c r="Z393" i="2"/>
  <c r="AJ393" i="2"/>
  <c r="AJ380" i="2" s="1"/>
  <c r="AA393" i="2" s="1"/>
  <c r="AH394" i="2"/>
  <c r="AH381" i="2" s="1"/>
  <c r="AI394" i="2" s="1"/>
  <c r="AI381" i="2" s="1"/>
  <c r="Z394" i="2" s="1"/>
  <c r="AJ391" i="2"/>
  <c r="AJ378" i="2" s="1"/>
  <c r="AA391" i="2" s="1"/>
  <c r="AA399" i="2"/>
  <c r="AK399" i="2"/>
  <c r="AK386" i="2" s="1"/>
  <c r="Z398" i="2"/>
  <c r="AJ398" i="2"/>
  <c r="AJ385" i="2" s="1"/>
  <c r="AB397" i="2" l="1"/>
  <c r="AL397" i="2"/>
  <c r="AL384" i="2" s="1"/>
  <c r="AC397" i="2" s="1"/>
  <c r="X425" i="2"/>
  <c r="AH412" i="2"/>
  <c r="AK390" i="2"/>
  <c r="AK377" i="2" s="1"/>
  <c r="AB390" i="2" s="1"/>
  <c r="AH410" i="2"/>
  <c r="X423" i="2"/>
  <c r="X396" i="2"/>
  <c r="AP381" i="2"/>
  <c r="Y394" i="2"/>
  <c r="Z395" i="2"/>
  <c r="AJ382" i="2"/>
  <c r="AB392" i="2"/>
  <c r="AL392" i="2"/>
  <c r="AL379" i="2" s="1"/>
  <c r="AC392" i="2" s="1"/>
  <c r="AJ394" i="2"/>
  <c r="AJ381" i="2" s="1"/>
  <c r="AA394" i="2" s="1"/>
  <c r="X400" i="2"/>
  <c r="AH400" i="2"/>
  <c r="AH387" i="2" s="1"/>
  <c r="AH396" i="2"/>
  <c r="AH383" i="2" s="1"/>
  <c r="X429" i="2"/>
  <c r="AH429" i="2"/>
  <c r="AH416" i="2" s="1"/>
  <c r="AK391" i="2"/>
  <c r="AK378" i="2" s="1"/>
  <c r="AB391" i="2" s="1"/>
  <c r="AK393" i="2"/>
  <c r="AK380" i="2" s="1"/>
  <c r="AL393" i="2" s="1"/>
  <c r="AL380" i="2" s="1"/>
  <c r="AC393" i="2" s="1"/>
  <c r="AB399" i="2"/>
  <c r="AL399" i="2"/>
  <c r="AL386" i="2" s="1"/>
  <c r="AA398" i="2"/>
  <c r="AK398" i="2"/>
  <c r="AK385" i="2" s="1"/>
  <c r="Y400" i="2" l="1"/>
  <c r="AP387" i="2"/>
  <c r="AI400" i="2"/>
  <c r="AI387" i="2" s="1"/>
  <c r="Z400" i="2" s="1"/>
  <c r="Y429" i="2"/>
  <c r="AI416" i="2"/>
  <c r="Z429" i="2" s="1"/>
  <c r="AM393" i="2"/>
  <c r="AM380" i="2" s="1"/>
  <c r="Y423" i="2"/>
  <c r="AI410" i="2"/>
  <c r="Z423" i="2" s="1"/>
  <c r="AL390" i="2"/>
  <c r="AL377" i="2" s="1"/>
  <c r="AC390" i="2" s="1"/>
  <c r="AA395" i="2"/>
  <c r="AK395" i="2"/>
  <c r="AK382" i="2" s="1"/>
  <c r="AI412" i="2"/>
  <c r="Z425" i="2" s="1"/>
  <c r="Y425" i="2"/>
  <c r="AP383" i="2"/>
  <c r="Y396" i="2"/>
  <c r="AM397" i="2"/>
  <c r="AM384" i="2" s="1"/>
  <c r="AD397" i="2" s="1"/>
  <c r="AM392" i="2"/>
  <c r="AM379" i="2" s="1"/>
  <c r="AD392" i="2" s="1"/>
  <c r="AL391" i="2"/>
  <c r="AL378" i="2" s="1"/>
  <c r="AC391" i="2" s="1"/>
  <c r="AB393" i="2"/>
  <c r="AK394" i="2"/>
  <c r="AK381" i="2" s="1"/>
  <c r="AB394" i="2" s="1"/>
  <c r="AI396" i="2"/>
  <c r="AI383" i="2" s="1"/>
  <c r="Z396" i="2" s="1"/>
  <c r="AB398" i="2"/>
  <c r="AL398" i="2"/>
  <c r="AL385" i="2" s="1"/>
  <c r="AC399" i="2"/>
  <c r="AM399" i="2"/>
  <c r="AM386" i="2" s="1"/>
  <c r="AL394" i="2" l="1"/>
  <c r="AL381" i="2" s="1"/>
  <c r="AC394" i="2" s="1"/>
  <c r="AD393" i="2"/>
  <c r="AM391" i="2"/>
  <c r="AM378" i="2" s="1"/>
  <c r="AD391" i="2" s="1"/>
  <c r="AN393" i="2"/>
  <c r="AN380" i="2" s="1"/>
  <c r="AN397" i="2"/>
  <c r="AN384" i="2" s="1"/>
  <c r="AJ396" i="2"/>
  <c r="AJ383" i="2" s="1"/>
  <c r="AB395" i="2"/>
  <c r="AL395" i="2"/>
  <c r="AL382" i="2" s="1"/>
  <c r="AC395" i="2" s="1"/>
  <c r="AJ400" i="2"/>
  <c r="AJ387" i="2" s="1"/>
  <c r="AM390" i="2"/>
  <c r="AM377" i="2" s="1"/>
  <c r="AN392" i="2"/>
  <c r="AN379" i="2" s="1"/>
  <c r="AC398" i="2"/>
  <c r="AM398" i="2"/>
  <c r="AM385" i="2" s="1"/>
  <c r="AD399" i="2"/>
  <c r="AN399" i="2"/>
  <c r="AN386" i="2" s="1"/>
  <c r="AO380" i="2" l="1"/>
  <c r="AE393" i="2"/>
  <c r="AA396" i="2"/>
  <c r="AO384" i="2"/>
  <c r="AE397" i="2"/>
  <c r="AO379" i="2"/>
  <c r="AE392" i="2"/>
  <c r="AK396" i="2"/>
  <c r="AK383" i="2" s="1"/>
  <c r="AD390" i="2"/>
  <c r="AN390" i="2"/>
  <c r="AN377" i="2" s="1"/>
  <c r="AM395" i="2"/>
  <c r="AM382" i="2" s="1"/>
  <c r="AD395" i="2" s="1"/>
  <c r="AA400" i="2"/>
  <c r="AN391" i="2"/>
  <c r="AN378" i="2" s="1"/>
  <c r="AM394" i="2"/>
  <c r="AM381" i="2" s="1"/>
  <c r="AD394" i="2" s="1"/>
  <c r="AK400" i="2"/>
  <c r="AK387" i="2" s="1"/>
  <c r="AB400" i="2" s="1"/>
  <c r="AE399" i="2"/>
  <c r="AO386" i="2"/>
  <c r="AD398" i="2"/>
  <c r="AN398" i="2"/>
  <c r="AN385" i="2" s="1"/>
  <c r="AB396" i="2" l="1"/>
  <c r="AL396" i="2"/>
  <c r="AL383" i="2" s="1"/>
  <c r="AC396" i="2" s="1"/>
  <c r="AE391" i="2"/>
  <c r="AO378" i="2"/>
  <c r="AL400" i="2"/>
  <c r="AL387" i="2" s="1"/>
  <c r="AC400" i="2" s="1"/>
  <c r="AN394" i="2"/>
  <c r="AN381" i="2" s="1"/>
  <c r="AN395" i="2"/>
  <c r="AN382" i="2" s="1"/>
  <c r="AE390" i="2"/>
  <c r="AO377" i="2"/>
  <c r="AO385" i="2"/>
  <c r="AE398" i="2"/>
  <c r="AM400" i="2" l="1"/>
  <c r="AM387" i="2" s="1"/>
  <c r="AD400" i="2" s="1"/>
  <c r="AE395" i="2"/>
  <c r="AO382" i="2"/>
  <c r="AO381" i="2"/>
  <c r="AE394" i="2"/>
  <c r="AM396" i="2"/>
  <c r="AM383" i="2" s="1"/>
  <c r="AD396" i="2" s="1"/>
  <c r="AN400" i="2" l="1"/>
  <c r="AN387" i="2" s="1"/>
  <c r="AN396" i="2"/>
  <c r="AN383" i="2" s="1"/>
  <c r="AO383" i="2" l="1"/>
  <c r="AE396" i="2"/>
  <c r="AE400" i="2"/>
  <c r="AO38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Kovácsné Molnár Gyöngyi</author>
    <author>nr3546</author>
    <author>lt3568</author>
    <author>KSH</author>
    <author>lt3488</author>
    <author>nr2347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  <charset val="238"/>
          </rPr>
          <t>Kovácsné Molnár Gyöngyi:</t>
        </r>
        <r>
          <rPr>
            <sz val="8"/>
            <color indexed="81"/>
            <rFont val="Tahoma"/>
            <family val="2"/>
            <charset val="238"/>
          </rPr>
          <t xml:space="preserve">
megyénként is megvan idősorban</t>
        </r>
      </text>
    </comment>
    <comment ref="A29" authorId="0" shapeId="0" xr:uid="{00000000-0006-0000-0100-000002000000}">
      <text>
        <r>
          <rPr>
            <b/>
            <sz val="8"/>
            <color indexed="81"/>
            <rFont val="Tahoma"/>
            <family val="2"/>
            <charset val="238"/>
          </rPr>
          <t>Kovácsné Molnár Gyöngyi:</t>
        </r>
        <r>
          <rPr>
            <sz val="8"/>
            <color indexed="81"/>
            <rFont val="Tahoma"/>
            <family val="2"/>
            <charset val="238"/>
          </rPr>
          <t xml:space="preserve">
megyénként is megvan idősorban</t>
        </r>
      </text>
    </comment>
    <comment ref="A718" authorId="0" shapeId="0" xr:uid="{00000000-0006-0000-0100-000003000000}">
      <text>
        <r>
          <rPr>
            <b/>
            <sz val="8"/>
            <color indexed="81"/>
            <rFont val="Tahoma"/>
            <family val="2"/>
            <charset val="238"/>
          </rPr>
          <t>Kovácsné Molnár Gyöngyi: intézményi munkaügyi statisztika adatgyűjtés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B737" authorId="1" shapeId="0" xr:uid="{00000000-0006-0000-0100-000004000000}">
      <text>
        <r>
          <rPr>
            <sz val="10"/>
            <color indexed="81"/>
            <rFont val="Tahoma"/>
            <family val="2"/>
            <charset val="238"/>
          </rPr>
          <t>A 2010. január 1-től bevezetésre került új szakfeladatrend miatt az adatok az előző évek adataival csak korlátozottan összehasonlíthatóak.</t>
        </r>
      </text>
    </comment>
    <comment ref="B738" authorId="1" shapeId="0" xr:uid="{00000000-0006-0000-0100-000005000000}">
      <text>
        <r>
          <rPr>
            <sz val="10"/>
            <color indexed="81"/>
            <rFont val="Tahoma"/>
            <family val="2"/>
            <charset val="238"/>
          </rPr>
          <t>A 2010. január 1-től bevezetésre került új szakfeladatrend miatt az adatok az előző évek adataival csak korlátozottan összehasonlíthatóak.</t>
        </r>
      </text>
    </comment>
    <comment ref="B739" authorId="1" shapeId="0" xr:uid="{00000000-0006-0000-0100-000006000000}">
      <text>
        <r>
          <rPr>
            <sz val="10"/>
            <color indexed="81"/>
            <rFont val="Tahoma"/>
            <family val="2"/>
            <charset val="238"/>
          </rPr>
          <t>A 2010. január 1-től bevezetésre került új szakfeladatrend miatt az adatok az előző évek adataival csak korlátozottan összehasonlíthatóak.</t>
        </r>
      </text>
    </comment>
    <comment ref="A750" authorId="2" shapeId="0" xr:uid="{00000000-0006-0000-0100-000007000000}">
      <text>
        <r>
          <rPr>
            <sz val="8"/>
            <color indexed="81"/>
            <rFont val="Tahoma"/>
            <family val="2"/>
            <charset val="238"/>
          </rPr>
          <t>Forrás: lakossági munkaerő-felmérés.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A788" authorId="2" shapeId="0" xr:uid="{00000000-0006-0000-0100-000008000000}">
      <text>
        <r>
          <rPr>
            <sz val="8"/>
            <color indexed="81"/>
            <rFont val="Tahoma"/>
            <family val="2"/>
            <charset val="238"/>
          </rPr>
          <t xml:space="preserve">Forrás: intézményi munkaügy-statisztikai adatgyűjtési rendszer.
</t>
        </r>
      </text>
    </comment>
    <comment ref="B807" authorId="1" shapeId="0" xr:uid="{00000000-0006-0000-0100-000009000000}">
      <text>
        <r>
          <rPr>
            <sz val="10"/>
            <color indexed="81"/>
            <rFont val="Tahoma"/>
            <family val="2"/>
            <charset val="238"/>
          </rPr>
          <t>A 2010. január 1-től bevezetésre került új szakfeladatrend miatt az adatok az előző évek adataival csak korlátozottan összehasonlíthatóak.</t>
        </r>
      </text>
    </comment>
    <comment ref="B808" authorId="1" shapeId="0" xr:uid="{00000000-0006-0000-0100-00000A000000}">
      <text>
        <r>
          <rPr>
            <sz val="10"/>
            <color indexed="81"/>
            <rFont val="Tahoma"/>
            <family val="2"/>
            <charset val="238"/>
          </rPr>
          <t>A 2010. január 1-től bevezetésre került új szakfeladatrend miatt az adatok az előző évek adataival csak korlátozottan összehasonlíthatóak.</t>
        </r>
      </text>
    </comment>
    <comment ref="B809" authorId="1" shapeId="0" xr:uid="{00000000-0006-0000-0100-00000B000000}">
      <text>
        <r>
          <rPr>
            <sz val="10"/>
            <color indexed="81"/>
            <rFont val="Tahoma"/>
            <family val="2"/>
            <charset val="238"/>
          </rPr>
          <t>A 2010. január 1-től bevezetésre került új szakfeladatrend miatt az adatok az előző évek adataival csak korlátozottan összehasonlíthatóak.</t>
        </r>
      </text>
    </comment>
    <comment ref="A820" authorId="3" shapeId="0" xr:uid="{00000000-0006-0000-0100-00000C000000}">
      <text>
        <r>
          <rPr>
            <sz val="8"/>
            <color indexed="81"/>
            <rFont val="Tahoma"/>
            <family val="2"/>
            <charset val="238"/>
          </rPr>
          <t>Forrás: intézményi munkaügy-statisztikai adatgyűjtési rendszer.</t>
        </r>
      </text>
    </comment>
    <comment ref="B839" authorId="1" shapeId="0" xr:uid="{00000000-0006-0000-0100-00000D000000}">
      <text>
        <r>
          <rPr>
            <sz val="10"/>
            <color indexed="81"/>
            <rFont val="Tahoma"/>
            <family val="2"/>
            <charset val="238"/>
          </rPr>
          <t>A 2010. január 1-től bevezetésre került új szakfeladatrend miatt az adatok az előző évek adataival csak korlátozottan összehasonlíthatóak.</t>
        </r>
      </text>
    </comment>
    <comment ref="B840" authorId="1" shapeId="0" xr:uid="{00000000-0006-0000-0100-00000E000000}">
      <text>
        <r>
          <rPr>
            <sz val="10"/>
            <color indexed="81"/>
            <rFont val="Tahoma"/>
            <family val="2"/>
            <charset val="238"/>
          </rPr>
          <t>A 2010. január 1-től bevezetésre került új szakfeladatrend miatt az adatok az előző évek adataival csak korlátozottan összehasonlíthatóak.</t>
        </r>
      </text>
    </comment>
    <comment ref="B841" authorId="1" shapeId="0" xr:uid="{00000000-0006-0000-0100-00000F000000}">
      <text>
        <r>
          <rPr>
            <sz val="10"/>
            <color indexed="81"/>
            <rFont val="Tahoma"/>
            <family val="2"/>
            <charset val="238"/>
          </rPr>
          <t>A 2010. január 1-től bevezetésre került új szakfeladatrend miatt az adatok az előző évek adataival csak korlátozottan összehasonlíthatóak.</t>
        </r>
      </text>
    </comment>
    <comment ref="A866" authorId="4" shapeId="0" xr:uid="{00000000-0006-0000-0100-000010000000}">
      <text>
        <r>
          <rPr>
            <sz val="8"/>
            <color indexed="81"/>
            <rFont val="Tahoma"/>
            <family val="2"/>
            <charset val="238"/>
          </rPr>
          <t xml:space="preserve">Forrás: OVF.
</t>
        </r>
      </text>
    </comment>
    <comment ref="A1111" authorId="5" shapeId="0" xr:uid="{00000000-0006-0000-0100-000011000000}">
      <text>
        <r>
          <rPr>
            <sz val="8"/>
            <color indexed="81"/>
            <rFont val="Tahoma"/>
            <family val="2"/>
            <charset val="238"/>
          </rPr>
          <t>2010. januártól alapdíj nélkül</t>
        </r>
      </text>
    </comment>
    <comment ref="A1112" authorId="5" shapeId="0" xr:uid="{00000000-0006-0000-0100-000012000000}">
      <text>
        <r>
          <rPr>
            <sz val="8"/>
            <color indexed="81"/>
            <rFont val="Tahoma"/>
            <family val="2"/>
            <charset val="238"/>
          </rPr>
          <t>2010. januártól alapdíj nélkül</t>
        </r>
      </text>
    </comment>
    <comment ref="A1147" authorId="5" shapeId="0" xr:uid="{00000000-0006-0000-0100-000013000000}">
      <text>
        <r>
          <rPr>
            <sz val="8"/>
            <color indexed="81"/>
            <rFont val="Tahoma"/>
            <family val="2"/>
            <charset val="238"/>
          </rPr>
          <t>2010. januártól alapdíj nélkül</t>
        </r>
      </text>
    </comment>
    <comment ref="A1148" authorId="5" shapeId="0" xr:uid="{00000000-0006-0000-0100-000014000000}">
      <text>
        <r>
          <rPr>
            <sz val="8"/>
            <color indexed="81"/>
            <rFont val="Tahoma"/>
            <family val="2"/>
            <charset val="238"/>
          </rPr>
          <t>2010. januártól alapdíj nélkül</t>
        </r>
      </text>
    </comment>
  </commentList>
</comments>
</file>

<file path=xl/sharedStrings.xml><?xml version="1.0" encoding="utf-8"?>
<sst xmlns="http://schemas.openxmlformats.org/spreadsheetml/2006/main" count="3305" uniqueCount="878">
  <si>
    <t>2000.</t>
  </si>
  <si>
    <t>2001.</t>
  </si>
  <si>
    <t>2002.</t>
  </si>
  <si>
    <t>Összesen</t>
  </si>
  <si>
    <t>db</t>
  </si>
  <si>
    <t>2004.</t>
  </si>
  <si>
    <t>2003.</t>
  </si>
  <si>
    <t>1994.</t>
  </si>
  <si>
    <t>1995.</t>
  </si>
  <si>
    <t>1996.</t>
  </si>
  <si>
    <t>1997.</t>
  </si>
  <si>
    <t>1998.</t>
  </si>
  <si>
    <t>1999.</t>
  </si>
  <si>
    <t>2005.</t>
  </si>
  <si>
    <t>2006.</t>
  </si>
  <si>
    <t>2007.</t>
  </si>
  <si>
    <t>1 főre jutó vízfogyasztás</t>
  </si>
  <si>
    <t>1 háztartásra jutó vízfogyasztás</t>
  </si>
  <si>
    <t>1 főre jutó szennyvíz</t>
  </si>
  <si>
    <t>1 háztartásra jutó szennyvíz</t>
  </si>
  <si>
    <t>2008.</t>
  </si>
  <si>
    <t>m3/év/fő</t>
  </si>
  <si>
    <t>m3/év/lakás</t>
  </si>
  <si>
    <t>fő</t>
  </si>
  <si>
    <t>Lakásokba szolg víz</t>
  </si>
  <si>
    <t>1000 m3/év</t>
  </si>
  <si>
    <t>Közkifolyón szolg víz</t>
  </si>
  <si>
    <t>Összes szv</t>
  </si>
  <si>
    <t>1 főre jutó ivóvíz</t>
  </si>
  <si>
    <t>1 háztartásra jutó ivóvíz</t>
  </si>
  <si>
    <t>STADAT 2.3.7i szerint</t>
  </si>
  <si>
    <t>Egy lakosra jutó évi vízfogyasztás, m3</t>
  </si>
  <si>
    <t>2009.</t>
  </si>
  <si>
    <t>2010.</t>
  </si>
  <si>
    <t>2011.</t>
  </si>
  <si>
    <t>2012.</t>
  </si>
  <si>
    <t>STADAT 5.4.2i szerint</t>
  </si>
  <si>
    <t>Termelt víz</t>
  </si>
  <si>
    <t>ezer m3</t>
  </si>
  <si>
    <t xml:space="preserve">Összes szolgáltatott ivóvíz </t>
  </si>
  <si>
    <t xml:space="preserve">Ebből háztartásnak szolgáltatott ivóvíz </t>
  </si>
  <si>
    <t xml:space="preserve">Egyéb fogyasztónak szolgáltatott ivóvíz </t>
  </si>
  <si>
    <t xml:space="preserve">Vízveszteség </t>
  </si>
  <si>
    <t>%</t>
  </si>
  <si>
    <t>A vízvezeték-hálózat hossza</t>
  </si>
  <si>
    <t>km</t>
  </si>
  <si>
    <t>62 285</t>
  </si>
  <si>
    <t>63 762</t>
  </si>
  <si>
    <t>Közüzemi vezetékes ivóvízzel ellátott lakás</t>
  </si>
  <si>
    <t>községekben</t>
  </si>
  <si>
    <t>városokban</t>
  </si>
  <si>
    <t>3 854 511</t>
  </si>
  <si>
    <t>3 909 916</t>
  </si>
  <si>
    <t>1990.</t>
  </si>
  <si>
    <t>1991.</t>
  </si>
  <si>
    <t>1992.</t>
  </si>
  <si>
    <t>1993.</t>
  </si>
  <si>
    <t>Közüzemi szenyvízgyűjtő-hálózattal rendelkező település</t>
  </si>
  <si>
    <t>az összes település %-ában</t>
  </si>
  <si>
    <t>Az összes lakás százalékában országosan</t>
  </si>
  <si>
    <t>A közüzemi szennyvízgyűjtő-hálózat hossza</t>
  </si>
  <si>
    <t>m</t>
  </si>
  <si>
    <t>STADAT 2.3.8i szerint</t>
  </si>
  <si>
    <t>másodlagos közműolló</t>
  </si>
  <si>
    <t>%pont</t>
  </si>
  <si>
    <t>Egy km közüzemi vízvezeték-hálózatra jutó közüzemi szennyvízgyűjtő- hálózat hossza, elsődleges közműolló</t>
  </si>
  <si>
    <t>A vízvezeték-hálózatba bekapcsolt lakások aránya</t>
  </si>
  <si>
    <t>A közcsatorna-hálózatba bekapcsolt lakások aránya</t>
  </si>
  <si>
    <t>Közműolló</t>
  </si>
  <si>
    <t>Közüzemi vezetékes ivóvízzel ellátott település</t>
  </si>
  <si>
    <t>A közüzemi szennyvízgyűjtő-hálózaton elvezetett összes szennyvíz</t>
  </si>
  <si>
    <t xml:space="preserve">Csak mechanikailag tisztított szennyvíz </t>
  </si>
  <si>
    <t xml:space="preserve">Biológiailag tisztított szennyvíz </t>
  </si>
  <si>
    <t xml:space="preserve">Összes tisztított szennyvíz </t>
  </si>
  <si>
    <t xml:space="preserve">III. tisztítási fokozattal is tisztított szennyvíz </t>
  </si>
  <si>
    <t>Bruttó hozzáadott érték (millió FT)</t>
  </si>
  <si>
    <t>Bruttó hazai termék  (GDP) (millió FT)</t>
  </si>
  <si>
    <t>Egy főre jutó GDP (1000 Ft)</t>
  </si>
  <si>
    <t>Ell.</t>
  </si>
  <si>
    <t>KSH Tájékoztatási adatbázisból</t>
  </si>
  <si>
    <t>Mindösszesen TEÁOR'08 (csak betűs / ág bontás)</t>
  </si>
  <si>
    <t>A=  MEZŐGAZDASÁG, ERDŐGAZDÁLKODÁS, HALÁSZAT</t>
  </si>
  <si>
    <t>01==   Növénytermesztés, állattenyésztés, vadgazdálkodás és kapcsolódó szolgáltatások</t>
  </si>
  <si>
    <t>02==   Erdőgazdálkodás</t>
  </si>
  <si>
    <t>03==   Halászat, halgazdálkodás</t>
  </si>
  <si>
    <t>B=  BÁNYÁSZAT, KŐFEJTÉS</t>
  </si>
  <si>
    <t>C=  FELDOLGOZÓIPAR</t>
  </si>
  <si>
    <t>CA  Élelmiszer, ital, dohánytermék gyártása</t>
  </si>
  <si>
    <t>CB  Textília, ruházat, bőr és bőrtermék gyártása</t>
  </si>
  <si>
    <t>CC  Fafeldolgozás, papírtermék gyártása, nyomdai tevékenység</t>
  </si>
  <si>
    <t>16==   Fafeldolgozás (kivéve: bútor), fonottáru gyártása</t>
  </si>
  <si>
    <t>17==   Papír, papírtermék gyártása</t>
  </si>
  <si>
    <t>18==   Nyomdai és egyéb sokszorosítási tevékenység</t>
  </si>
  <si>
    <t>CD  Kokszgyártás, kőolajfeldolgozás</t>
  </si>
  <si>
    <t>CE  Vegyi anyag, termék gyártása</t>
  </si>
  <si>
    <t>CF  Gyógyszergyártás</t>
  </si>
  <si>
    <t>CG  Gumi-, műanyag és nemfém ásványi termék gyártása</t>
  </si>
  <si>
    <t>22==   Gumi-, műanyag termék gyártása</t>
  </si>
  <si>
    <t>23==   Nemfém ásványi termék gyártása</t>
  </si>
  <si>
    <t>CH  Fémalapanyag és fémfeldolgozási termék gyártása</t>
  </si>
  <si>
    <t>24==   Fémalapanyag gyártása</t>
  </si>
  <si>
    <t>25==   Fémfeldolgozási termék gyártása</t>
  </si>
  <si>
    <t>CI  Számítógép, elektronikai, optikai termék gyártása</t>
  </si>
  <si>
    <t>CJ  Villamos berendezés gyártása</t>
  </si>
  <si>
    <t>CK  Gép, gépi berendezés gyártása</t>
  </si>
  <si>
    <t>CL  Járműgyártás</t>
  </si>
  <si>
    <t>29==   Közúti jármű gyártása</t>
  </si>
  <si>
    <t>30==   Egyéb jármű gyártása</t>
  </si>
  <si>
    <t>CM  Egyéb feldolgozóipar; ipari gép, berendezés üzembe helyezése, javítása</t>
  </si>
  <si>
    <t>31-32 Bútorgyártás; egyéb feldolgozóipari tevékenység</t>
  </si>
  <si>
    <t>33==   Ipari gép, berendezés, eszköz javítása</t>
  </si>
  <si>
    <t>D=  VILLAMOSENERGIA-, GÁZ-, GŐZELLÁTÁS, LÉGKONDICIONÁLÁS</t>
  </si>
  <si>
    <t>E=  VÍZELLÁTÁS</t>
  </si>
  <si>
    <t>36==   Víztermelés, -kezelés, -ellátás</t>
  </si>
  <si>
    <t>37-39 Szennyvíz gyűjtése, kezelése, hulladékgazdálkodás; Szennyeződésmentesítés, egyéb hulladékkezelés</t>
  </si>
  <si>
    <t>F=  ÉPÍTŐIPAR</t>
  </si>
  <si>
    <t>G=  KERESKEDELEM, GÉPJÁRMŰJAVÍTÁS</t>
  </si>
  <si>
    <t>G  KERESKEDELEM, GÉPJÁRMŰJAVÍTÁS</t>
  </si>
  <si>
    <t>45==   Gépjármű, motorkerékpár kereskedelme, javítása</t>
  </si>
  <si>
    <t>46==   Nagykereskedelem (kivéve: jármű, motorkerékpár)</t>
  </si>
  <si>
    <t>47==   Kiskereskedelem (kivéve: gépjármű, motorkerékpár)</t>
  </si>
  <si>
    <t>H=  SZÁLLÍTÁS, RAKTÁROZÁS</t>
  </si>
  <si>
    <t>49==   Szárazföldi, csővezetékes szállítás</t>
  </si>
  <si>
    <t>50==   Vízi szállítás</t>
  </si>
  <si>
    <t>51==   Légi szállítás</t>
  </si>
  <si>
    <t>52==   Raktározás, szállítást kiegészítő tevékenység</t>
  </si>
  <si>
    <t>53==   Postai, futárpostai tevékenység</t>
  </si>
  <si>
    <t>I=  SZÁLLÁSHELY-SZOLGÁLTATÁS, VENDÉGLÁTÁS</t>
  </si>
  <si>
    <t>J=  INFORMÁCIÓ, KOMMUNIKÁCIÓ</t>
  </si>
  <si>
    <t>JA  Kiadói tevékenység, hang-, és filmfelvétel készítése, műsorszolgáltatás</t>
  </si>
  <si>
    <t>58==   Kiadói tevékenység</t>
  </si>
  <si>
    <t>59-60 Film, video, televízióműsor gyártása, hangfelvétel-kiadás, műsorösszeállítás, műsorszolgáltatás</t>
  </si>
  <si>
    <t>JB  Távközlés</t>
  </si>
  <si>
    <t>JC  Információ-technológiai és egyéb információs szolgáltatás</t>
  </si>
  <si>
    <t>K=  PÉNZÜGYI, BIZTOSÍTÁSI TEVÉKENYSÉG</t>
  </si>
  <si>
    <t>L=  INGATLANÜGYLETEK</t>
  </si>
  <si>
    <t>M=  SZAKMAI, TUDOMÁNYOS, MŰSZAKI TEVÉKENYSÉG</t>
  </si>
  <si>
    <t>N=  ADMINISZTRATÍV ÉS SZOLGÁLTATÁST TÁMOGATÓ TEVÉKENYSÉG</t>
  </si>
  <si>
    <t>O=  KÖZIGAZGATÁS, VÉDELEM</t>
  </si>
  <si>
    <t>P=  OKTATÁS</t>
  </si>
  <si>
    <t>Q=  HUMÁN-EGÉSZSÉGÜGYI, SZOCIÁLIS ELLÁTÁS</t>
  </si>
  <si>
    <t>R=  MŰVÉSZET, SZÓRAKOZTATÁS, SZABAD IDŐ</t>
  </si>
  <si>
    <t>S=  EGYÉB SZOLGÁLTATÁS</t>
  </si>
  <si>
    <t>T=  HÁZTARTÁS MUNKAADÓI TEVÉKENYSÉGE</t>
  </si>
  <si>
    <t>U=  TERÜLETEN KÍVÜLI SZERVEZET</t>
  </si>
  <si>
    <t>(előző évi ár; Bruttó hozzáadott érték (millió FT); Mindösszesen Szektor)</t>
  </si>
  <si>
    <t>(Előző évi ár; Kibocsátás (millió FT); Mindösszesen Szektor)</t>
  </si>
  <si>
    <t>Mindösszesen Nemzetgazdasági ágak</t>
  </si>
  <si>
    <t>A Mezőgazdaság, erdőgazdálkodás, halászat</t>
  </si>
  <si>
    <t>B Bányászat, kőfejtés</t>
  </si>
  <si>
    <t>C Feldolgozóipar</t>
  </si>
  <si>
    <t>D Villamosenergia-, gáz-, gőzellátás, légkondícionálás</t>
  </si>
  <si>
    <t>E Vízellátás; szennyvíz gyűjtése, kezelése, hulladékgazdálkodás, szennyeződésmentesítés</t>
  </si>
  <si>
    <t>F Építőipar</t>
  </si>
  <si>
    <t>G Kereskedelem, gépjárműjavítás</t>
  </si>
  <si>
    <t>H Szállítás, raktározás</t>
  </si>
  <si>
    <t>I Szálláshely-szolgáltatás, vendéglátás</t>
  </si>
  <si>
    <t>J Információ, kommunikáció</t>
  </si>
  <si>
    <t>K Pénzügyi, biztosítási tevékenység</t>
  </si>
  <si>
    <t>L Ingatlanügyletek</t>
  </si>
  <si>
    <t>M Szakmai, tudományos, műszaki tevékenység</t>
  </si>
  <si>
    <t>N Adminisztratív és szolgáltatást támogató tevékenység</t>
  </si>
  <si>
    <t>O Közigazgatás, védelem; kötelező társadalombiztosítás</t>
  </si>
  <si>
    <t>P Oktatás</t>
  </si>
  <si>
    <t>Q Humán-egészségügyi, szociális ellátás</t>
  </si>
  <si>
    <t>R Művészet, szórakoztatás, szabad idő</t>
  </si>
  <si>
    <t>S Egyéb szolgáltatás</t>
  </si>
  <si>
    <t>T Háztartás munkaadói tevékenysége; termék előállítása, szolgáltatás végzése saját fogyasztásra</t>
  </si>
  <si>
    <t>U Területen kívüli szervezet</t>
  </si>
  <si>
    <t>(Bruttó állóeszköz-felhalmozás volumenindexe (%))</t>
  </si>
  <si>
    <t>2013.</t>
  </si>
  <si>
    <t>Mezőgazdaság, erdőgazdálkodás, halászat</t>
  </si>
  <si>
    <t>Bányászat, kőfejtés</t>
  </si>
  <si>
    <t>Feldolgozóipar</t>
  </si>
  <si>
    <t>Villamosenergia-, gáz-, gőzellátás, légkondicionálás</t>
  </si>
  <si>
    <t>Vízellátás; szennyvíz gyűjtése, kezelése, hulladékgazdálkodás, szennyeződésmentesítés</t>
  </si>
  <si>
    <t>Építőipar</t>
  </si>
  <si>
    <t>Kereskedelem, gépjárműjavítás</t>
  </si>
  <si>
    <t>Szállítás, raktározás</t>
  </si>
  <si>
    <t>Szálláshely-szolgáltatás, vendéglátás</t>
  </si>
  <si>
    <t>Információ, kommunikáció</t>
  </si>
  <si>
    <t>Pénzügyi, biztosítási tevékenység</t>
  </si>
  <si>
    <t>Ingatlanügyletek</t>
  </si>
  <si>
    <t>Szakmai, tudományos, műszaki tevékenység</t>
  </si>
  <si>
    <t>Adminisztratív és szolgáltatást támogató tevékenység</t>
  </si>
  <si>
    <t>Közigazgatás, védelem; kötelező társadalombiztosítás</t>
  </si>
  <si>
    <t>Oktatás</t>
  </si>
  <si>
    <t>Humán-egészségügyi, szociális ellátás</t>
  </si>
  <si>
    <t>Művészet, szórakoztatás, szabad idő</t>
  </si>
  <si>
    <t>Egyéb szolgáltatás</t>
  </si>
  <si>
    <t xml:space="preserve">Összesen </t>
  </si>
  <si>
    <t>A</t>
  </si>
  <si>
    <t>B</t>
  </si>
  <si>
    <t>C</t>
  </si>
  <si>
    <t xml:space="preserve">D 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</si>
  <si>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</si>
  <si>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</si>
  <si>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</si>
  <si>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</si>
  <si>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</si>
  <si>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</si>
  <si>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</si>
  <si>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</si>
  <si>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</si>
  <si>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</si>
  <si>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</si>
  <si>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</si>
  <si>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</si>
  <si>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</si>
  <si>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</si>
  <si>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3.1.5. A bruttó hozzáadott érték volumenindexei nemzetgazdasági áganként (1996–) [előző év = 100,0]</t>
  </si>
  <si>
    <t>6.4.1.2. Szerves- és műtrágyázás, öntözés (2004–)</t>
  </si>
  <si>
    <t>Legalább egyszer öntözött alapterület, ha</t>
  </si>
  <si>
    <t>Egy hektárra felhasznált öntözővíz mennyisége, m3/ha</t>
  </si>
  <si>
    <t>5.6.1. Aszállyal érintett területek (1985–)</t>
  </si>
  <si>
    <t>Aszállyal érintett terület aránya, %</t>
  </si>
  <si>
    <t>Aszállyal érintett terület nagysága, ezer km2</t>
  </si>
  <si>
    <t>Tisztított szennyvizek aránya, %</t>
  </si>
  <si>
    <t>Biológiailag vagy  III. fokozattal tisztított szennyvíz aránya, %</t>
  </si>
  <si>
    <t>Népesség, év végén</t>
  </si>
  <si>
    <t>háztartásnak szolgáltatott ivóvíz összesen</t>
  </si>
  <si>
    <t>Háztartások, év végén</t>
  </si>
  <si>
    <t>Az 1 lakosra ill. egy háztartásra  jutó vízfogyasztás alakulása 1994-2012 között</t>
  </si>
  <si>
    <t>Az 1 lakosra ill. egy háztartásra  jutó szennyvíz alakulása 1994-2012 között</t>
  </si>
  <si>
    <t xml:space="preserve">Háztartásnak szolgáltatott ivóvíz </t>
  </si>
  <si>
    <t>Közüzemi víztermelés és -szolgáltatás</t>
  </si>
  <si>
    <t>STADAT 5.4.3i szerint Települési szennyvízelvezetés és -tisztítás</t>
  </si>
  <si>
    <t>Települési szennyvízelvezetés és -tisztítás</t>
  </si>
  <si>
    <t>Vízveszteség és saját felhasználás</t>
  </si>
  <si>
    <t>Tisztítatlan szennyvíz</t>
  </si>
  <si>
    <t>Elvezetett szennyvíz</t>
  </si>
  <si>
    <t>STADAT</t>
  </si>
  <si>
    <t>Fogyasztói árindex, előző év=100</t>
  </si>
  <si>
    <t>Egy főre jutó GDP (Ft)</t>
  </si>
  <si>
    <t>Növénytermesztés aránya a mezőgazdaság termelésében (bruttó kibocsátásában), %</t>
  </si>
  <si>
    <t>Állattenyésztés aránya a mezőgazdaság termelésében (bruttó kibocsátásában), %</t>
  </si>
  <si>
    <t>Termelői árak alakulása növénytermesztési és kertészeti termékek esetében, előző év=100</t>
  </si>
  <si>
    <t>Termelői árak alakulása élő állatok és állati termékek összesen, előző év=100</t>
  </si>
  <si>
    <t>Agrárolló, %</t>
  </si>
  <si>
    <t>Alkalmazásban állók száma, ezer fő</t>
  </si>
  <si>
    <t>Teljes munkaidőben alkalmazásban állók száma, ezer fő</t>
  </si>
  <si>
    <t>Munkaerő felhasználás, ÉME*</t>
  </si>
  <si>
    <t>Alkalmazásban állók bruttó keresete Ft/fő/hó</t>
  </si>
  <si>
    <t>Alkalmazásban állók nettó keresete Ft/fő/hó</t>
  </si>
  <si>
    <t>Működési eredmény, Millió Ft</t>
  </si>
  <si>
    <t>Termelési tényezők jövedelme, Millió Ft</t>
  </si>
  <si>
    <t>Nettó vállalkozói jövedelem, Millió Ft</t>
  </si>
  <si>
    <t>Nettó vállalkozói jövedelem a termelés (bruttó kibocsátás) %-ában</t>
  </si>
  <si>
    <t>Mezőgazdaság vízhasználatának gazdasági jellemzése</t>
  </si>
  <si>
    <t>Növénytermesztési és kertészeti termékek termelése, millió Ft</t>
  </si>
  <si>
    <t>Élő állatok és állati termékek termelése, millió Ft</t>
  </si>
  <si>
    <t>Bruttó hozzáadott érték alapáron, millió Ft</t>
  </si>
  <si>
    <t>Mezőgazdasági kibocsátás összesen, millió Ft</t>
  </si>
  <si>
    <t xml:space="preserve">            nem fizetett</t>
  </si>
  <si>
    <t>Ebből: fizetett</t>
  </si>
  <si>
    <t>Termelői árak alakulása mezőgazdaság összesen, előző év=100</t>
  </si>
  <si>
    <t>Regisztrál társas vállalkozások száma, db</t>
  </si>
  <si>
    <t>Regisztrált egyéni vállalkozások száma, db</t>
  </si>
  <si>
    <t>Ebből: kft.</t>
  </si>
  <si>
    <t xml:space="preserve">            részvénytársaság</t>
  </si>
  <si>
    <t xml:space="preserve">            betéti társaság</t>
  </si>
  <si>
    <t xml:space="preserve">            szövetkezet</t>
  </si>
  <si>
    <t>Ebből: vállalkozói igazolvánnyal rendelkező</t>
  </si>
  <si>
    <t xml:space="preserve">             őstermelő és egyéb</t>
  </si>
  <si>
    <t>Ország összesen</t>
  </si>
  <si>
    <t>Vízi szálláshely-szolg, vendéglátás*</t>
  </si>
  <si>
    <t>Bruttó hozzáadott érték (Milliárd Ft)</t>
  </si>
  <si>
    <t>Mg, vad-, erdő és halgazdálkodás, A</t>
  </si>
  <si>
    <t>Feldolgip, C</t>
  </si>
  <si>
    <t>Villamosenergia-, gáz-, gőzellátás, légkondicionálás, D</t>
  </si>
  <si>
    <t>Vízellátás; szennyvíz gyűjtése, kezelése, hulladékgazdálkodás, szennyeződésmentesítés, E</t>
  </si>
  <si>
    <t>Szálláshely-szolg, vendéglátás, I</t>
  </si>
  <si>
    <t>Főbb vízhasználatok bruttó kibocsátásának és bruttó hozzáadott értékének alakulása</t>
  </si>
  <si>
    <t>Bruttó kibocsátás (milliárd Ft)</t>
  </si>
  <si>
    <t>Bruttó hozzáadott érték aránya a bruttó kibocsátás %-ában</t>
  </si>
  <si>
    <t>Ágazat aránya az országoshoz 2013-ban</t>
  </si>
  <si>
    <t>A hajózás, szállítás vízhasználatának gazdasági jellemzése</t>
  </si>
  <si>
    <t>Szállított áru, ezer tonna</t>
  </si>
  <si>
    <t>Átlagos szállítási távolság, km</t>
  </si>
  <si>
    <t>Nagyobb kikötők száma</t>
  </si>
  <si>
    <t>Kikötők áruforgalma, tonna</t>
  </si>
  <si>
    <t>Szállított áru, millió tkm</t>
  </si>
  <si>
    <t>n.a</t>
  </si>
  <si>
    <t>vasúti</t>
  </si>
  <si>
    <t>közúti</t>
  </si>
  <si>
    <t>vízi</t>
  </si>
  <si>
    <t>csővezetékes</t>
  </si>
  <si>
    <t>Áruszállítás, árutonna- kilométer, millió</t>
  </si>
  <si>
    <t>Ebből belföldi, ezer tonna</t>
  </si>
  <si>
    <t>Ebből belföldi, millió tkm</t>
  </si>
  <si>
    <t>Kibocsátás folyó áron, millió Ft</t>
  </si>
  <si>
    <t>Kibocsátás előző évi áron, millió Ft</t>
  </si>
  <si>
    <t>Kibocsátás volumenindexe, %</t>
  </si>
  <si>
    <t>Bruttó hozzáadott érték folyó áron, millió Ft</t>
  </si>
  <si>
    <t>Bruttó hozzáadott érték előző évi áron, millió Ft</t>
  </si>
  <si>
    <t>Bruttó hozzáadott érték volumenindexe, %</t>
  </si>
  <si>
    <t>Az ágazat hozzájárulása a GDP termeléshez, %</t>
  </si>
  <si>
    <t>Áruszállítás szerkezetének alakulása</t>
  </si>
  <si>
    <t>Villamos energia, általános, 10 kWh</t>
  </si>
  <si>
    <t>Villamos energia, vezérelt, 10 kWh</t>
  </si>
  <si>
    <t>fogyasztói árak</t>
  </si>
  <si>
    <t>Vízdíj, m3</t>
  </si>
  <si>
    <t>Csatornadíj, m3</t>
  </si>
  <si>
    <t>Fogyasztói árindex, háztartási energia, előző év=100</t>
  </si>
  <si>
    <t>Vízdíj árindexe, előző év=100</t>
  </si>
  <si>
    <t>Csatornadíj árindexe, előző év=100</t>
  </si>
  <si>
    <t>Fogyasztói árindex, villamosenergia, előző év=100</t>
  </si>
  <si>
    <t>2013. július 1-én 10 %-kal csökkentek</t>
  </si>
  <si>
    <t>Ebből:</t>
  </si>
  <si>
    <t>erdőgazdálkodás</t>
  </si>
  <si>
    <t>Ipar víz- és hulladékgazdálkodás nélkül</t>
  </si>
  <si>
    <t>Ipar</t>
  </si>
  <si>
    <t>Ezen belül:</t>
  </si>
  <si>
    <t>humán-egészségügyi ellátás</t>
  </si>
  <si>
    <t>szociális ellátás</t>
  </si>
  <si>
    <t>Nemzetgazdaság  összesen</t>
  </si>
  <si>
    <t>versenyszféra</t>
  </si>
  <si>
    <t>költségvetés</t>
  </si>
  <si>
    <t>02</t>
  </si>
  <si>
    <t>B+C+D</t>
  </si>
  <si>
    <t>B+C+D+E</t>
  </si>
  <si>
    <t>QA</t>
  </si>
  <si>
    <t>QB</t>
  </si>
  <si>
    <t>A–S</t>
  </si>
  <si>
    <t xml:space="preserve">Élelmiszer, ital, dohány-termék gyártása </t>
  </si>
  <si>
    <t>Textília, ruházat, bőr, és bőrtermék gyártása</t>
  </si>
  <si>
    <t>Fafeldolgozás, papírtermék gyártása, nyomdai tevékenység</t>
  </si>
  <si>
    <t>Kokszgyártás, kőolaj-feldolgozás</t>
  </si>
  <si>
    <t>Vegyi anyag, termék gyártása</t>
  </si>
  <si>
    <t>Gyógyszer-gyártás</t>
  </si>
  <si>
    <t>Gumi-, műanyag és nemfém ásványi termék gyártása</t>
  </si>
  <si>
    <t>Fémalapanyag és fémfeldolgozási termék gyártása</t>
  </si>
  <si>
    <t xml:space="preserve">Számítógép, elektronikai, optikai termék gyártása  </t>
  </si>
  <si>
    <t>Villamos berendezés gyártása</t>
  </si>
  <si>
    <t>Gép, gépi berendezés gyártása</t>
  </si>
  <si>
    <t>Járműgyártás</t>
  </si>
  <si>
    <t xml:space="preserve">Egyéb feldolgozóipar; ipari gép, berendezés üzembe helyezése, javítása </t>
  </si>
  <si>
    <t>Vízellátás; szennyvíz gyűjtése, kezelése, hulladék-gazdálkodás, szennyeződés-mentesítés</t>
  </si>
  <si>
    <t>Közigazgatás, védelem; kötelező társadalom- biztosítás</t>
  </si>
  <si>
    <t>Egyéb tevékenység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</si>
  <si>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</si>
  <si>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</si>
  <si>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</si>
  <si>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</si>
  <si>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</si>
  <si>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</si>
  <si>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</si>
  <si>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</si>
  <si>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</si>
  <si>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</si>
  <si>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</si>
  <si>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</si>
  <si>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</si>
  <si>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D</t>
  </si>
  <si>
    <t>S-U</t>
  </si>
  <si>
    <t>A–U</t>
  </si>
  <si>
    <t>szolgáltatások</t>
  </si>
  <si>
    <t>Ebből ipari szektor</t>
  </si>
  <si>
    <t xml:space="preserve"> (B+C+D+E+F)</t>
  </si>
  <si>
    <t>(G–U)</t>
  </si>
  <si>
    <t xml:space="preserve">Ipar </t>
  </si>
  <si>
    <t xml:space="preserve">2.1.44. Az alkalmazásban állók havi nettó átlagkeresete a nemzetgazdaságban (2008–) </t>
  </si>
  <si>
    <t>bruttó kereset aránya az országoshoz</t>
  </si>
  <si>
    <t>bruttó kereset aránya az ipari átlaghoz</t>
  </si>
  <si>
    <t>Villamosenergia fogyasztói árindexe, előző év=100</t>
  </si>
  <si>
    <t>4.1.1i tábla alapján</t>
  </si>
  <si>
    <t>monsz-ból</t>
  </si>
  <si>
    <t>Ebből bérek és keresetek</t>
  </si>
  <si>
    <t xml:space="preserve">           Társadalombiztosítási hozzájárulás</t>
  </si>
  <si>
    <t xml:space="preserve">            egyéb termelési adók</t>
  </si>
  <si>
    <t xml:space="preserve">            egyéb termelési támogatások</t>
  </si>
  <si>
    <t xml:space="preserve">            bruttó működési eredmény</t>
  </si>
  <si>
    <t>Bruttó hozzáadott érték+termelési támogatás</t>
  </si>
  <si>
    <t>egyéb termelési támogatások aránya a bruttó működési eredményben, %</t>
  </si>
  <si>
    <t>egyéb termelési támogatások aránya a bruttó hozzáadott értékhez képest, %</t>
  </si>
  <si>
    <t>Bérek és keresetek</t>
  </si>
  <si>
    <t>Társadalombiztosítási hozzájárulás</t>
  </si>
  <si>
    <t>Termelési adók</t>
  </si>
  <si>
    <t xml:space="preserve">            bruttó működési eredmény termelési támogatás nélkül</t>
  </si>
  <si>
    <t>Bruttó működési eredmény termelési támogatás nélkül</t>
  </si>
  <si>
    <t>Termelési támogatások</t>
  </si>
  <si>
    <t>Bruttó hozzáadott érték, millió Ft</t>
  </si>
  <si>
    <t>Folyó termelőfelhasználás</t>
  </si>
  <si>
    <t>Kibocsátás</t>
  </si>
  <si>
    <t>Kibocsátás termelési támogatással</t>
  </si>
  <si>
    <t>Kibocsátás, millió Ft</t>
  </si>
  <si>
    <t>Folyó termelő felhasználás, millió Ft</t>
  </si>
  <si>
    <t>megoszlás bérek és keresetek</t>
  </si>
  <si>
    <t>Vízerőművek által fizetett VKJ, eFt</t>
  </si>
  <si>
    <t>Villamosenergia termelés vízi energiából, MWh</t>
  </si>
  <si>
    <t>Villamosenergia termelés, MWh</t>
  </si>
  <si>
    <t>Villamosenergia termelés vízi energiából, %</t>
  </si>
  <si>
    <t>Vízerőművek becsült folyó termelőfelhasználása, MFt</t>
  </si>
  <si>
    <t>Vízerőművek becsült kibocsátása, MFt</t>
  </si>
  <si>
    <t>Vízerőművek által fizetett VKJ aránya a folyó termelőfelhasználáshoz, %</t>
  </si>
  <si>
    <t>Vízerőművek által fizetett VKJ aránya a kibocsátás értékéhez, %</t>
  </si>
  <si>
    <t>A nem közművel összegyűjtött háztartási szennyvíz</t>
  </si>
  <si>
    <t>2012,2013/2004, %</t>
  </si>
  <si>
    <t>Helyközi személyszállításban szállított utasok száma, ezer fő</t>
  </si>
  <si>
    <t xml:space="preserve">Utas-kilométer, millió </t>
  </si>
  <si>
    <t>Működési eredmény támogatás nélkül</t>
  </si>
  <si>
    <t>Szennyvízkezelés</t>
  </si>
  <si>
    <t>Talaj és felszín alatti vizek védelme</t>
  </si>
  <si>
    <t>Villamosenergia, gáz-, gőzellátás, légkondícionálás</t>
  </si>
  <si>
    <t>Vízellátás, szennyvíz gyűjtése, kezelése, hulladékgazdálkodás, szennyeződésmentesítés</t>
  </si>
  <si>
    <t>1.2. Közvetlen környezetvédelmi beruházások [millió Ft]</t>
  </si>
  <si>
    <t>Közigazgatás</t>
  </si>
  <si>
    <t>Művészet, szórakoztatás, szabadidő</t>
  </si>
  <si>
    <t>Közvetlen környezetvédelmi beruházások összesen</t>
  </si>
  <si>
    <t>-</t>
  </si>
  <si>
    <t>Integrált környezetvédelmi beruházások összesen</t>
  </si>
  <si>
    <t>1.3. Integrált környezetvédelmi beruházások [millió Ft]</t>
  </si>
  <si>
    <t>Összes környezetvédelmi beruházások [millió Ft]</t>
  </si>
  <si>
    <t>Élelmiszerek, italok és dohány gyártása</t>
  </si>
  <si>
    <t>Textília, textiláru, ruházati termék, bőrtermék, lábbeli gyártása</t>
  </si>
  <si>
    <t>Fafeldolgozás</t>
  </si>
  <si>
    <t>Papírgyártás, kiadói, nyomdai tevékenység</t>
  </si>
  <si>
    <t>Kokszgyártás, kőolajfeldolgozás, gyógyszergyártás; vegyi anyag és termék, gumi-, műanyag termék gyártás</t>
  </si>
  <si>
    <t>Egyéb nemfém ásványi termék gyártása</t>
  </si>
  <si>
    <t>Fémalapanyag gyártása</t>
  </si>
  <si>
    <t>Fémfeldolgozási termék, gép, berendezés, villamos gép, műszer és jármű, bútor, máshova nem sorolt feldolgozóipari termék gyártása</t>
  </si>
  <si>
    <t>10-12</t>
  </si>
  <si>
    <t>13-15</t>
  </si>
  <si>
    <t>16</t>
  </si>
  <si>
    <t>17-18</t>
  </si>
  <si>
    <t>19-22</t>
  </si>
  <si>
    <t>23</t>
  </si>
  <si>
    <t>24</t>
  </si>
  <si>
    <t>25-33</t>
  </si>
  <si>
    <t>Összes környezetvédelmi beruházás összesen</t>
  </si>
  <si>
    <t>Szervezeten belüli folyó környezetvédelmi ráfordítások [millió Ft]</t>
  </si>
  <si>
    <t>Szervezeten belüli folyó környezetvédelmi ráfordítások összesen</t>
  </si>
  <si>
    <t>Külső szolgáltató által végzett környezetvédelmi szolgáltatás ellenértéke összesen</t>
  </si>
  <si>
    <t>Külső szolgáltató által végzett környezetvédelmi szolgáltatás ellenértéke [millió Ft]</t>
  </si>
  <si>
    <t>Tartályban gyűjtött szennyvíz</t>
  </si>
  <si>
    <t>–</t>
  </si>
  <si>
    <t>KSH tájékoztatási adatbázis</t>
  </si>
  <si>
    <t>Ell</t>
  </si>
  <si>
    <t>Szennyvíz csatornahálózaton keresztül történő elszállítása, ártalmatlanítása</t>
  </si>
  <si>
    <t>Főbb vízhasználatok környezetvédelmi beruházásainak alakulása, millió Ft</t>
  </si>
  <si>
    <t>Összes környezetvédelmi beruházás</t>
  </si>
  <si>
    <t>Szennyvízkezelési és talaj és felszín alatti vizek védelmét célzó környezetvédelmi beruházás aránya az ágazati GDP-hez, %</t>
  </si>
  <si>
    <t>Összes környezetvédelmi beruházás aránya az ágazati GDP-hez, %</t>
  </si>
  <si>
    <t>Egyéb ágazatok</t>
  </si>
  <si>
    <t>Szennyvízkezelési beruházások alakulása nemzetgazdasági áganként, millió Ft</t>
  </si>
  <si>
    <t>Vízellátás, szennyvíz gyűjtése, kezelése, hulladékgazdálkodás, szennyeződésmentesítés aránya</t>
  </si>
  <si>
    <t>Feldolgozóipar aránya</t>
  </si>
  <si>
    <t>Közigazgatás aránya</t>
  </si>
  <si>
    <t>Talaj és felszín alatti vizek védelme célú beruházások alakulása nemzetgazdasági áganként, millió Ft</t>
  </si>
  <si>
    <t>Mezőgazdaság, erdőgazdálkodás, halászat aránya</t>
  </si>
  <si>
    <t>Megoszlás, 2012, %</t>
  </si>
  <si>
    <t>Közigazgatás, O</t>
  </si>
  <si>
    <t>Főbb vízhasználatok folyó környezetvédelmi ráfordításainak alakulása, millió Ft</t>
  </si>
  <si>
    <t>Folyó környezetvédelmi ráfordítás összesen</t>
  </si>
  <si>
    <t>Szennyvízkezelési és talaj és felszín alatti vizek védelmét célzó folyó környezetvédelmi ráfordítás aránya az ágazati GDP-hez, %</t>
  </si>
  <si>
    <t>Összes folyó környezetvédelmi ráfordítás aránya az ágazati GDP-hez, %</t>
  </si>
  <si>
    <t>Szennyvízkezelési folyó ráfordítások alakulása nemzetgazdasági áganként, millió Ft</t>
  </si>
  <si>
    <t>Saját szervezeten belül és külső szolgáltató által végzett szolgáltatás együtt</t>
  </si>
  <si>
    <t>Talaj és felszín alatti vizek védelme célú folyó ráfordítások alakulása nemzetgazdasági áganként, millió Ft</t>
  </si>
  <si>
    <t>Összes szennyvizes ráfordításon belül a szervezeten belüli aránya, %</t>
  </si>
  <si>
    <t>Aránya a külső csat+tartályoson belül, %</t>
  </si>
  <si>
    <t>Mezőgazdság környezetvédelmi ráfordításai</t>
  </si>
  <si>
    <t>beruházások</t>
  </si>
  <si>
    <t>Levegőtisztaság védelme</t>
  </si>
  <si>
    <t>Hulladékkezelés</t>
  </si>
  <si>
    <t>Zaj- és rezgés elleni védelem</t>
  </si>
  <si>
    <t>Táj- és természet-védelem</t>
  </si>
  <si>
    <t>Kutatás és fejlesztés</t>
  </si>
  <si>
    <t>Egyéb</t>
  </si>
  <si>
    <t>közvetlen környezetvédelmi beruházás</t>
  </si>
  <si>
    <t>integrált környezetvédelmi beruházás</t>
  </si>
  <si>
    <t>Környezetvédelmi beruházás összesen</t>
  </si>
  <si>
    <t>Veszélyes hulladékok kezelése</t>
  </si>
  <si>
    <t>Nem veszélyes hulladékok kezelése</t>
  </si>
  <si>
    <t>Mezőgazdaság, erdőgazdálkodás, halászat környezetvédelmi ráfordításai, millió Ft</t>
  </si>
  <si>
    <t>Közvetlen környezetvédelmi beruházások [millió Ft]</t>
  </si>
  <si>
    <t xml:space="preserve"> Integrált környezetvédelmi beruházások [millió Ft]</t>
  </si>
  <si>
    <t>Környezetvédelmi beruházások összesen</t>
  </si>
  <si>
    <t>Környezetvédelmi ráfordítások</t>
  </si>
  <si>
    <t>Termelési támogatások, Milló Ft</t>
  </si>
  <si>
    <t>A támogatások aránya a termelési tényezők jövedelmében, %</t>
  </si>
  <si>
    <t>Nem veszélyes szilárd hulladékok kezelése</t>
  </si>
  <si>
    <t>Mezőgazdaság, erdőgazdálkodás, halászat környezetvédelmi ráfordításainak alakulása, millió Ft</t>
  </si>
  <si>
    <t>Összes kvi beruházás</t>
  </si>
  <si>
    <t>folyó ráfordítások</t>
  </si>
  <si>
    <t>Szenny- és használtvíz kezelése</t>
  </si>
  <si>
    <t>Nem veszélyes szilárd hulladék gyűjtése, kezelése és ártalmatlanítása</t>
  </si>
  <si>
    <t>Veszélyes hulladék gyűjtése, kezelése, elszállítása, ártalmatlanítása</t>
  </si>
  <si>
    <t>A talaj, a felszíni és felszín alatti vizek tisztaságának védelme</t>
  </si>
  <si>
    <t>Zaj és rezgés elleni védelem</t>
  </si>
  <si>
    <t>Táj- és természetvédelem</t>
  </si>
  <si>
    <t>Környezetvédelmi szakember biztosítása</t>
  </si>
  <si>
    <t>Környezeti irányítási rendszer működése</t>
  </si>
  <si>
    <t>Környezetvédelmi kutatás és fejlesztés</t>
  </si>
  <si>
    <t>Szervezeten belüli folyó ráfordítások [millió Ft]</t>
  </si>
  <si>
    <t>Tartályban gyűjtött szennyvíz elszállítása, ártalmatlanítása</t>
  </si>
  <si>
    <t>Külső szolgáltató által végzett környezetvédelmi szolgáltatás ellenértéke összesen, MFt</t>
  </si>
  <si>
    <t>Összes kvi ráfordítás</t>
  </si>
  <si>
    <t>Mezőgazdaság, erdőgazdálkodás, halászat folyó környezetvédelmi ráfordításainak alakulása, millió Ft</t>
  </si>
  <si>
    <t>Feldolgozóipar környezetvédelmi ráfordításai</t>
  </si>
  <si>
    <t>Halászat gazdasági mutatói</t>
  </si>
  <si>
    <t>Teljes tóterület</t>
  </si>
  <si>
    <t>Üzemelő tóterület</t>
  </si>
  <si>
    <t>Ebből Natura 2000</t>
  </si>
  <si>
    <t>Nem üzemelt tóterület</t>
  </si>
  <si>
    <t>Új tavak</t>
  </si>
  <si>
    <t>Tórekonstrukció</t>
  </si>
  <si>
    <t>hektár</t>
  </si>
  <si>
    <t>Állami gazdálkodó szervezetek</t>
  </si>
  <si>
    <t>Mezőgazdasági szövetkezetek</t>
  </si>
  <si>
    <t>Halászati szövetkezetek</t>
  </si>
  <si>
    <t>Horgász szervezetek</t>
  </si>
  <si>
    <t>Más társas vállalkozások</t>
  </si>
  <si>
    <t xml:space="preserve">Egyéb </t>
  </si>
  <si>
    <t>Üzemelő tóterület összesen</t>
  </si>
  <si>
    <t xml:space="preserve">Tógazdasági és intenzív üzemi haltermelés üzemelő területe gazdálkodási formánként, hektár </t>
  </si>
  <si>
    <t>Tógazdasági haltermelés</t>
  </si>
  <si>
    <t>ebből: étkezési</t>
  </si>
  <si>
    <t>Intenzív haltermelő üzemek termelés</t>
  </si>
  <si>
    <t>Haltermelés összesen</t>
  </si>
  <si>
    <t>Tóterületek alakulása</t>
  </si>
  <si>
    <t>Haltermelés alakulása, tonna</t>
  </si>
  <si>
    <t>Tógazdaságban lehalászott étkezési hal</t>
  </si>
  <si>
    <t>Tógazdaságban lehalászott anya- és növendék állomány</t>
  </si>
  <si>
    <t>Intenzív haltermelő üzemekben lehalászott étkezési hal</t>
  </si>
  <si>
    <t>Intenzív haltermelő üzemekben lehalászott anya- és növendék állomány</t>
  </si>
  <si>
    <t>Összes haltermelés</t>
  </si>
  <si>
    <t>Foglalkoztatottak száma, fő</t>
  </si>
  <si>
    <t>Alkalmi munkavállalók által ledolgozott munkanapok száma, munkanap</t>
  </si>
  <si>
    <t>Foglalkoztatottak száma ILO szerint Mezőgazdaság, erdőgazdálkodás, halászat együttesen, ezer fő</t>
  </si>
  <si>
    <t>Alkalmazásban állók száma Mezőgazdaság, erdőgazdálkodás, halászat együttesen, ezer fő</t>
  </si>
  <si>
    <t>Alkalmazásban állók bruttó keresete Mezőgazdaság, erdőgazdálkodás, halászat együttesen, Ft/fő/hó</t>
  </si>
  <si>
    <t>Alkalmazásban állók nettó keresete Mezőgazdaság, erdőgazdálkodás, halászat együttesen, Ft/fő/hó</t>
  </si>
  <si>
    <t>Regisztrált vállalkozások száma összesen Mezőgazdaság, erdőgazdálkodás, halászat együttesen, db</t>
  </si>
  <si>
    <t>4.1.3i tábla alapján</t>
  </si>
  <si>
    <t>A támogatások aránya a nettó vállalkozói jövedelemben, %</t>
  </si>
  <si>
    <t>Étkezési hal összesen</t>
  </si>
  <si>
    <t>Étkezési hal aránya, %</t>
  </si>
  <si>
    <t>anya- és növendék állomány összesen</t>
  </si>
  <si>
    <t>Halászat, halgazdálkodás  bruttó hozzáadott értékének volumenindexe, %</t>
  </si>
  <si>
    <t xml:space="preserve"> Növénytermesztés, állattenyésztés, vadgazdálkodás és kapcsolódó szolgáltatások  bruttó hozzáadott értékének volumenindexe , %</t>
  </si>
  <si>
    <t>Kibocsátás folyó áron, MFt</t>
  </si>
  <si>
    <t>Bruttó hozzáadott érték folyó áron, MFt</t>
  </si>
  <si>
    <t>Termelési támogatások, MFt</t>
  </si>
  <si>
    <t>Termelési támogatások aránya a bruttó hozzáadott értékhez képest, %</t>
  </si>
  <si>
    <t>n.a.</t>
  </si>
  <si>
    <t xml:space="preserve">Vegyipar </t>
  </si>
  <si>
    <t>CD+CE+CF+CG</t>
  </si>
  <si>
    <t>Gépipar</t>
  </si>
  <si>
    <t>CI+CJ+CK+CL</t>
  </si>
  <si>
    <t>Egyéb feldolgozóipar</t>
  </si>
  <si>
    <t>Ipar összesen</t>
  </si>
  <si>
    <t>Ipar vízfelhasználása saját kitermelésből, ezer m3 (VKJ nem közüzemi)</t>
  </si>
  <si>
    <t>Ipar vízellátás nélküli közműves vízfelhasználás aránya, %</t>
  </si>
  <si>
    <t>Vízellátás</t>
  </si>
  <si>
    <t>Ipar vízellátás nélkül</t>
  </si>
  <si>
    <t>Feldolgozóipar összesen</t>
  </si>
  <si>
    <t>Alkalmazásban állók bruttó keresete a Feldolgozóiparban, Ft/fő/hó</t>
  </si>
  <si>
    <t>Alkalmazásban állók nettó keresete a Feldolgozóiparban, Ft/fő/hó</t>
  </si>
  <si>
    <t xml:space="preserve">Hozzáadott érték volumenindex, % </t>
  </si>
  <si>
    <t>Kibocsátás, MFt</t>
  </si>
  <si>
    <t>Bruttó hozzáadott érték, MFt</t>
  </si>
  <si>
    <t>Foglalkoztatottak száma, ezer fő</t>
  </si>
  <si>
    <t>Feldolgozóipar környezetvédelmi ráfordításai, millió Ft</t>
  </si>
  <si>
    <t>A Feldolgozóipar környezetvédelmi beruházásainak alakulása, millió Ft</t>
  </si>
  <si>
    <t>Feldolgozóipar folyó környezetvédelmi ráfordításainak alakulása, millió Ft</t>
  </si>
  <si>
    <t>Feldolgozóipar szennyvízkezelési beruházásainak megoszlása ágazatonként</t>
  </si>
  <si>
    <t>A szennyvízgyűjtő hálózattal ellátott területen lévő, de nem bekapcsolt lakások száma év végén</t>
  </si>
  <si>
    <t>A szennyvízgyűjtő hálózattal ellátott területen lévő, de nem bekapcsolt üdülők száma év végén</t>
  </si>
  <si>
    <t>A szennyvízgyűjtő hálózatba bekapcsolt üdülők száma év végén</t>
  </si>
  <si>
    <t>Közüzemi szenyvízgyűjtő-hálózatba bekapcsolt lakás</t>
  </si>
  <si>
    <t>Ipar vízfelhasználása közműből, ezer m3 (VKJ közüzemi)</t>
  </si>
  <si>
    <t>Élelmiszer, ital és dohánytermék gyártása, 10-13</t>
  </si>
  <si>
    <t>Vegyipar</t>
  </si>
  <si>
    <t>Feldolgozóipar közműből beszerzett víz, ezer m3 OSAP1062</t>
  </si>
  <si>
    <t>Ebből hűtésre, ezer m3</t>
  </si>
  <si>
    <t>Villamosenergia előállítására közműből beszerzett víz, ezer m3 OSAP1063</t>
  </si>
  <si>
    <t>Fémfeldolgozás</t>
  </si>
  <si>
    <t xml:space="preserve"> Gépipar</t>
  </si>
  <si>
    <t>Termelési adók/termelési támogatások</t>
  </si>
  <si>
    <t>Termelési adók, támogatások egyenlege</t>
  </si>
  <si>
    <t>Bruttó működési eredmény</t>
  </si>
  <si>
    <t>Bruttó állóeszköz felhalmozás</t>
  </si>
  <si>
    <t>üzemelő tóterület aránya</t>
  </si>
  <si>
    <t>Natura 2000 aránya</t>
  </si>
  <si>
    <t>Üzemelő közkifolyók száma</t>
  </si>
  <si>
    <t>Tógazdasági és intenzív üzemi haltermelés üzemelő területe gazdálkodási formánként , AKI</t>
  </si>
  <si>
    <t>Lehalászott hal mennyiségének alakulása, tonna, AKI</t>
  </si>
  <si>
    <t>VKJ megoszlása a nemzetgazdasági ágak között 2013-ban</t>
  </si>
  <si>
    <t>Ipar víziközmű nélkül</t>
  </si>
  <si>
    <t>Szolgáltatások</t>
  </si>
  <si>
    <t>Víziközmű</t>
  </si>
  <si>
    <t>Állattenyésztési célú vízfelhasználás, millió m3</t>
  </si>
  <si>
    <t>VKJ-ból</t>
  </si>
  <si>
    <t>OSAP1373</t>
  </si>
  <si>
    <t>Vízvédelmi beruházás összesen</t>
  </si>
  <si>
    <t>Beruházás a talaj és felszín alatti vizek védelme érdekében</t>
  </si>
  <si>
    <t>Szennyvízkezelési beruházás</t>
  </si>
  <si>
    <t>Vízvédelmi folyó ráfordítás összesen</t>
  </si>
  <si>
    <t>Szervezeten belül talaj és felszín alatti vizek védelmére fordított folyó ráfordítások</t>
  </si>
  <si>
    <t>Szervezeten belül szenny- és használtvíz kezelési folyó ráfordítások</t>
  </si>
  <si>
    <t>Ágazat</t>
  </si>
  <si>
    <t>Vízvédelmi beruházás</t>
  </si>
  <si>
    <t>Foyló vízvédelmi ráfordítások</t>
  </si>
  <si>
    <t>Szervezeten belüli szenny- és használtvíz kezelés</t>
  </si>
  <si>
    <t>Szervezeten belüli talaj és felszín alatti vizek védelme</t>
  </si>
  <si>
    <t>Vízvédelmi ráfordítás összesen</t>
  </si>
  <si>
    <t>Mezőgazdaságvízvédelmi ráfordításai, millió Ft</t>
  </si>
  <si>
    <t>Feldolgozóipar vízvédelmi ráfordításai, millió Ft</t>
  </si>
  <si>
    <t>Közigazgatás vízvédelmi ráfordításai, millió Ft</t>
  </si>
  <si>
    <t>Feldolgozóipar vízvédelmi ráfordításai ágazatonként 2012-ben, millió Ft</t>
  </si>
  <si>
    <t>TEÁOR kód</t>
  </si>
  <si>
    <t>Ipar (B+C+D) vízvédelmi ráfordításai, millió Ft</t>
  </si>
  <si>
    <t xml:space="preserve">Vízellátás; szennyvíz gyűjtése, kezelése, hulladékgazdálkodás, szennyeződésmentesítés, (E) </t>
  </si>
  <si>
    <t>Közműszolgáltatás (E) vízvédelmi ráfordításai, millió Ft</t>
  </si>
  <si>
    <t>Alapadatok munkalap adattartalma</t>
  </si>
  <si>
    <t>Halastavi vízfelhasználás, millió m3</t>
  </si>
  <si>
    <t>NAV</t>
  </si>
  <si>
    <t>Befizetett nettó VKJ, millió Ft</t>
  </si>
  <si>
    <t>Befizetett nettó VKJ növekedése mértéke, előző év=100%</t>
  </si>
  <si>
    <t>Befizetett nettó VKJ 2013. reálértéken, millió Ft</t>
  </si>
  <si>
    <t>Befizetett nettó VKJ növekedése mértéke reálértéken, előző év=100%</t>
  </si>
  <si>
    <t>Népesség, lakás adatok</t>
  </si>
  <si>
    <t>Alapadatok munkalap sor</t>
  </si>
  <si>
    <t>2-3.</t>
  </si>
  <si>
    <t>Vízfogyasztás, szennyvíz adatok</t>
  </si>
  <si>
    <t>4-58.</t>
  </si>
  <si>
    <t>Befizetett VKJ</t>
  </si>
  <si>
    <t>60-63.</t>
  </si>
  <si>
    <t>Általános gazdasági adatok</t>
  </si>
  <si>
    <t>67-76</t>
  </si>
  <si>
    <t>Folyóár; Kibocsátás (millió Ft)</t>
  </si>
  <si>
    <t>Ágazatok kibocsátása folyó áron</t>
  </si>
  <si>
    <t>77-141.</t>
  </si>
  <si>
    <t>Ágazatok kibocsátása előző évi áron</t>
  </si>
  <si>
    <t>144-207.</t>
  </si>
  <si>
    <t>Folyóár; Bruttó hozzáadott érték (millió Ft)</t>
  </si>
  <si>
    <t>209-273.</t>
  </si>
  <si>
    <t>Ágazatok bruttó hozzáadott érték folyóáron</t>
  </si>
  <si>
    <t>Ágazatok bruttó hozzáadott érték előző évi áron</t>
  </si>
  <si>
    <t>275-339.</t>
  </si>
  <si>
    <t>Bruttó állóeszköz felhalmozás (millió Ft)</t>
  </si>
  <si>
    <t>341-363.</t>
  </si>
  <si>
    <t>Bruttó állóeszköz felhalmozás nemzetgazdasági áganként</t>
  </si>
  <si>
    <t>Bruttó állóeszköz felhalmozás volumenindexe nemzetgazdasági áganként</t>
  </si>
  <si>
    <t>365-387</t>
  </si>
  <si>
    <t>A bruttó állószköz-állomány értéke folyó áron</t>
  </si>
  <si>
    <t>389-409.</t>
  </si>
  <si>
    <t>411-431.</t>
  </si>
  <si>
    <t>A nettó állószköz-állomány értéke folyó áron</t>
  </si>
  <si>
    <t>433-456.</t>
  </si>
  <si>
    <t>Bruttó hozzáadott érték volumenindexei nemzetgazdasági áganként</t>
  </si>
  <si>
    <t>458-488.</t>
  </si>
  <si>
    <t>Alkalmazásban állók száma nemzetgazdasági áganként</t>
  </si>
  <si>
    <t>Foglalkoztatottak száma nemzetgazdasági áganként</t>
  </si>
  <si>
    <t>490-525.</t>
  </si>
  <si>
    <t>Az alkalmazásban állók havi bruttó átlagkeresete nemzetgazdasági áganként</t>
  </si>
  <si>
    <t>527-557.</t>
  </si>
  <si>
    <t>Az alkalmazásban állók havi nettó átlagkeresete nemzetgazdasági áganként</t>
  </si>
  <si>
    <t>559-589.</t>
  </si>
  <si>
    <t>Mezőgazdaság vízhasználatának jellemzése</t>
  </si>
  <si>
    <t>591-602.</t>
  </si>
  <si>
    <t>604-642.</t>
  </si>
  <si>
    <t>643-671.</t>
  </si>
  <si>
    <t>Halászat vízhasználatának jellemzése</t>
  </si>
  <si>
    <t>Halászat vízhasználatának gazdasági jellemzése</t>
  </si>
  <si>
    <t>672-696.</t>
  </si>
  <si>
    <t>699-723.</t>
  </si>
  <si>
    <t>Ipari vízfelhasználás</t>
  </si>
  <si>
    <t>725-758.</t>
  </si>
  <si>
    <t>760-811.</t>
  </si>
  <si>
    <t>Ipar vízhasználatának gazdasági jellemzése</t>
  </si>
  <si>
    <t>818-860.</t>
  </si>
  <si>
    <t>Villamosenergia-, gáz-, gőzellátás, légkondícionálás vízhasználatának gazdasági jellemzése</t>
  </si>
  <si>
    <t>863-872.</t>
  </si>
  <si>
    <t>Fogyasztói árak alakulása</t>
  </si>
  <si>
    <t>875-921.</t>
  </si>
  <si>
    <t>926-947</t>
  </si>
  <si>
    <t>948-968.</t>
  </si>
  <si>
    <t>970-990.</t>
  </si>
  <si>
    <t>995-1016.</t>
  </si>
  <si>
    <t>Közvetlen környezetvédelmi beruházások nemzetgazdasági áganként összesen</t>
  </si>
  <si>
    <t>Integrált szennyvízkezelési beruházások nemzetgazdasági áganként</t>
  </si>
  <si>
    <t>1017-1038</t>
  </si>
  <si>
    <t>Közvetlen talaj és felszín alatti vizek védelme beruházások nemzetgazdasági áganként</t>
  </si>
  <si>
    <t>Közvetlen szennyvízkezelési beruházások nemzetgazdasági áganként</t>
  </si>
  <si>
    <t>Integrált talaj és felszín alatti vizek védelme beruházások nemzetgazdasági áganként</t>
  </si>
  <si>
    <t>1039-1060.</t>
  </si>
  <si>
    <t>Integrált környezetvédelmi beruházások nemzetgazdasági áganként összesen</t>
  </si>
  <si>
    <t>1063-1091</t>
  </si>
  <si>
    <t>Összes szennyvízkezelési beruházások nemzetgazdasági áganként</t>
  </si>
  <si>
    <t>Összes talaj és felszín alatti vizek védelme beruházások nemzetgazdasági áganként</t>
  </si>
  <si>
    <t>1093-1121.</t>
  </si>
  <si>
    <t>1123-1151.</t>
  </si>
  <si>
    <t>Összes környezetvédelmi beruházás nemzetgazdasági áganként összesen</t>
  </si>
  <si>
    <t>1154-1183.</t>
  </si>
  <si>
    <t>1184-1212.</t>
  </si>
  <si>
    <t>Szervezeten belüli folyó szennyvízkezelési ráfordítások nemzetgazdasági áganként</t>
  </si>
  <si>
    <t>Szervezeten belüli folyó talaj és felszín alatti vizek védelme ráfordítások nemzetgazdasági áganként</t>
  </si>
  <si>
    <t>Szervezeten belüli folyó környezetvédelmi ráfordítások összesen nnemzetgazdasági áganként</t>
  </si>
  <si>
    <t>1214-1242.</t>
  </si>
  <si>
    <t>1245-1274.</t>
  </si>
  <si>
    <t>Külső szolgáltató által végzett szennyvíz csatornahálózaton keresztül történő elszállítása, ártalmatlanítása szolgáltatás ellenértéke nemzetgazdasági áganként</t>
  </si>
  <si>
    <t>Külső szolgáltató által végzett tartályban gyűjtött szennyvíz elszállítása, ártalmatlanítása szolgáltatás ellenértéke nemzetgazdasági áganként</t>
  </si>
  <si>
    <t>1275-1303.</t>
  </si>
  <si>
    <t>Külső szolgáltató által végzett környezetvédelmi szolgáltatás ellenértéke összesen nemzetgazdasági áganként</t>
  </si>
  <si>
    <t>1305-1333.</t>
  </si>
  <si>
    <t>1335-1373.</t>
  </si>
  <si>
    <t>Főbb vízhasználatok környezetvédelmi beruházásainak jellemzése</t>
  </si>
  <si>
    <t>Főbb vízhasználatok folyó környezetvédelmi ráfordításainak alakulása</t>
  </si>
  <si>
    <t>1376-1414.</t>
  </si>
  <si>
    <t>1417-1501.</t>
  </si>
  <si>
    <t>1503-1586.</t>
  </si>
  <si>
    <t>Ipar (B+C+D) vízvédelmi ráfordításai</t>
  </si>
  <si>
    <t>1588-1596.</t>
  </si>
  <si>
    <t>Közigazgatás vízvédelmi ráfordításai</t>
  </si>
  <si>
    <t>1598-1606.</t>
  </si>
  <si>
    <t>Közműszolgáltatás (E) vízvédelmi ráfordításai</t>
  </si>
  <si>
    <t>1608-1616.</t>
  </si>
  <si>
    <t>Tartályban gyűjtött szennyvíz elszálíltás, ártalmatlanítás ellenértéke</t>
  </si>
  <si>
    <t>1619-1626.</t>
  </si>
  <si>
    <t>Feldolgozóipar vízvédelmi ráfordításai ágazatonként 2012-ben</t>
  </si>
  <si>
    <t>1630-1641.</t>
  </si>
  <si>
    <t>Bruttó kibocsátás folyó áron (milliárd Ft)</t>
  </si>
  <si>
    <t>2014.</t>
  </si>
  <si>
    <t>2015.</t>
  </si>
  <si>
    <t>Ft/dollár</t>
  </si>
  <si>
    <t>2016.</t>
  </si>
  <si>
    <t>2017.</t>
  </si>
  <si>
    <t>2018.</t>
  </si>
  <si>
    <t>2019.</t>
  </si>
  <si>
    <t>2020.</t>
  </si>
  <si>
    <t>2021.</t>
  </si>
  <si>
    <t>Szolgáltatás</t>
  </si>
  <si>
    <t>G-U</t>
  </si>
  <si>
    <t xml:space="preserve">Mindösszesen </t>
  </si>
  <si>
    <t>Összes közüzemi vízkivétel</t>
  </si>
  <si>
    <t>m3</t>
  </si>
  <si>
    <t>Kibocsátás 2000. évi áron, MFt</t>
  </si>
  <si>
    <t xml:space="preserve">Kibocsátás volumenindexe, előző év =1,00 </t>
  </si>
  <si>
    <t>Kibocsátás volumenindexei, előző év=1</t>
  </si>
  <si>
    <t>G-U összesen</t>
  </si>
  <si>
    <t>Ipar vízfelhasználása saját kitermelésből, m3/MFt (VKJ nem közüzemi)</t>
  </si>
  <si>
    <t>Ipar vízfelhasználása közműből, m3/MFt (VKJ közüzemi)</t>
  </si>
  <si>
    <t>Ütem előrejelzése</t>
  </si>
  <si>
    <t>2021/2013</t>
  </si>
  <si>
    <t>2013/2000</t>
  </si>
  <si>
    <t>Átlag 2005-2013</t>
  </si>
  <si>
    <t>GDP növ</t>
  </si>
  <si>
    <t>dinamikus</t>
  </si>
  <si>
    <t>mérsékelt</t>
  </si>
  <si>
    <t>Villamosenergia-, gáz-, gőzellátás, légkondícionálás nemzetgazdasági ág kibocsátása termelési támogatással növelt összegének megoszlása 2013-ban</t>
  </si>
  <si>
    <t>Halászat kibocsátása termelési támogatással növelt összegének megoszlása 2013-ban</t>
  </si>
  <si>
    <t>Élelmiszer, ital és dohánytermék gyártása, 10-12</t>
  </si>
  <si>
    <t>Vegyipar, 19-23</t>
  </si>
  <si>
    <t>Fémfeldolgozás, 24-25</t>
  </si>
  <si>
    <t xml:space="preserve"> Gépipar, 26-30</t>
  </si>
  <si>
    <t>Feldolgozóipar, C</t>
  </si>
  <si>
    <t>Feldolgozóipar kibocsátásának megoszlása 2013-ban</t>
  </si>
  <si>
    <t>Gépipar kibocsátásának megoszlása 2013-ban</t>
  </si>
  <si>
    <t>Vegyipar kibocsátásának megoszlása 2013-ban</t>
  </si>
  <si>
    <t>Élelmiszeripar kibocsátásának megoszlása 2013-ban</t>
  </si>
  <si>
    <t>2013/2004, %</t>
  </si>
  <si>
    <t>Vízvédelmi beruházások aránya a bruttó hozzáadott értékhez képest, %</t>
  </si>
  <si>
    <t>Vízvédelmi folyó ráfordítások aránya a kibocsátási értékhez képest, %</t>
  </si>
  <si>
    <t>Vízvédelmi folyó ráfordítások aránya a bruttó hozzáadott értékhez képest, %</t>
  </si>
  <si>
    <t>Átlag</t>
  </si>
  <si>
    <t>Bányászat</t>
  </si>
  <si>
    <t>3.1.33, korábban 3.1.7. A bruttó állószköz-állomány értéke (1995–) [folyó áron, milliárd Ft]</t>
  </si>
  <si>
    <t>3.1.34, korábban 3.1.8. A nettó állószköz-állomány értéke (1995–) [folyó áron, milliárd Ft]</t>
  </si>
  <si>
    <t>NG== Nemzetgazdaság összesen</t>
  </si>
  <si>
    <t>A      Mezőgazdaság, erdőgazdaság, halászat</t>
  </si>
  <si>
    <t>B      Bányászat, kőfejtés</t>
  </si>
  <si>
    <t>C      Feldolgozóipar</t>
  </si>
  <si>
    <t>10-12 CA Élelmiszer, ital, dohánytermék gyártása</t>
  </si>
  <si>
    <t>13-15 Textília, ruházat, bőr és bőrtermék gyártása</t>
  </si>
  <si>
    <t>19==   Kokszgyártás, kőolaj-feldolgozás</t>
  </si>
  <si>
    <t>20==   Vegyi anyag, termék gyártása</t>
  </si>
  <si>
    <t>21==   Gyógyszergyártás</t>
  </si>
  <si>
    <t>26==   Számítógép, elektronikai, optikai termék gyártása</t>
  </si>
  <si>
    <t>27==   Villamos berendezés gyártása</t>
  </si>
  <si>
    <t>28==   Gép, gépi berendezés gyártása</t>
  </si>
  <si>
    <t>D      Villamosenergia-, gáz-, gőzellátás, légkondicionálás</t>
  </si>
  <si>
    <t>E      Vízellátás, szennyvíz gyűjtése, kezelése, hulladékgazdálkodás, kármentesítés</t>
  </si>
  <si>
    <t>F      Építőipar</t>
  </si>
  <si>
    <t>G      Kereskedelem, gépjárműjavítás</t>
  </si>
  <si>
    <t>H      Szállítás, raktározás</t>
  </si>
  <si>
    <t>I      Szálláshely-szolgáltatás, vendéglátás</t>
  </si>
  <si>
    <t>J      Információ, kommunikáció</t>
  </si>
  <si>
    <t>61==   Távközlés</t>
  </si>
  <si>
    <t>62-63 Információ-technológiai és egyéb információs szolgáltatás</t>
  </si>
  <si>
    <t>K      Pénzügyi, biztosítási tevékenység</t>
  </si>
  <si>
    <t>L      Ingatlanügyletek</t>
  </si>
  <si>
    <t>M      Szakmai, tudományos, műszaki tevékenység</t>
  </si>
  <si>
    <t>N      Adminisztratív és szolgáltatást támogató tevékenység</t>
  </si>
  <si>
    <t>O      Közigazgatás, védelem, kötelező társadalombiztosítás</t>
  </si>
  <si>
    <t>P      Oktatás</t>
  </si>
  <si>
    <t>Q      Humán egészségügyi, szociális ellátás</t>
  </si>
  <si>
    <t>R      Művészet, szórakoztatás, szabadidő</t>
  </si>
  <si>
    <t>S      Egyéb szolgáltatás</t>
  </si>
  <si>
    <t>T      Háztartás munkaadói tevékenysége, termék elő-állítása, szolgáltatás végzése saját fogyasztásra</t>
  </si>
  <si>
    <t>U      Területen kívüli szervezet</t>
  </si>
  <si>
    <t>A bruttó hozzáadott érték volumenindexei nemzetgazdasági áganként (1996–) [előző év = 100,0]</t>
  </si>
  <si>
    <t xml:space="preserve">Mezőgazdaság vízhasználatának jellemzése, 4.1.11 </t>
  </si>
  <si>
    <t>Ebből rizstermelésre</t>
  </si>
  <si>
    <t>Vízjogilag engedélyezett öntözési terület, ezer hektár</t>
  </si>
  <si>
    <t>Ebből öntözött terület</t>
  </si>
  <si>
    <t>Vízjogilag engedélyezett halastavak területe, ezer hektár</t>
  </si>
  <si>
    <t>Üzemeltetett halastavak területe, ezer hektár</t>
  </si>
  <si>
    <t>3.6.3. és 3.6.5 Egyes termékek és szolgáltatások éves fogyasztói átlagára és árindexe (1996–) [Ft]</t>
  </si>
  <si>
    <t>2022.</t>
  </si>
  <si>
    <t>2023.</t>
  </si>
  <si>
    <t>2024.</t>
  </si>
  <si>
    <t>2025.</t>
  </si>
  <si>
    <t>2026.</t>
  </si>
  <si>
    <t>2027.</t>
  </si>
  <si>
    <t>fogyasztás</t>
  </si>
  <si>
    <t>beruházás</t>
  </si>
  <si>
    <t>KP 1.a és 4.1 táblázata</t>
  </si>
  <si>
    <t>alapján</t>
  </si>
  <si>
    <t>4.6.3. Áruszállítás összesen (2001–)</t>
  </si>
  <si>
    <t>Öntözött terület aránya az engedélyezett területhez képest, %</t>
  </si>
  <si>
    <t>Területi adatok 2001-2012, 2006-2016 hektár, AKI</t>
  </si>
  <si>
    <t>ebből horgásztatott étkezési hal</t>
  </si>
  <si>
    <t>Ágazat aránya az országoshoz</t>
  </si>
  <si>
    <t>2018. évi vendégéjszakák aránya alapján becsülve</t>
  </si>
  <si>
    <t>VGT2-ben becsült</t>
  </si>
  <si>
    <t>2017. tény</t>
  </si>
  <si>
    <t>2017. becsült</t>
  </si>
  <si>
    <t>VKJ megoszlása a nemzetgazdasági ágak között 2018-ban, Ft</t>
  </si>
  <si>
    <t>terrajoule</t>
  </si>
  <si>
    <t>2017/2016ár</t>
  </si>
  <si>
    <t>2018/2017ár</t>
  </si>
  <si>
    <t>előzetes adatok</t>
  </si>
  <si>
    <t>Átlag 2005-2018</t>
  </si>
  <si>
    <t>Átlag 2014-2018</t>
  </si>
  <si>
    <t>2018/2013</t>
  </si>
  <si>
    <t>2027/2018</t>
  </si>
  <si>
    <t>STADAT 3.1.1, 3.1.3, 3.1.4 és 3.6.1 táblázatok</t>
  </si>
  <si>
    <t xml:space="preserve">    ebből kiskereskedelem</t>
  </si>
  <si>
    <t xml:space="preserve"> </t>
  </si>
  <si>
    <t>2.1.41. Az alkalmazásban állók havi bruttó átlagkeresete a nemzetgazdaságban (2000–), Ft/fő</t>
  </si>
  <si>
    <t>3.6.12i tábla alapján</t>
  </si>
  <si>
    <t xml:space="preserve">2.1.38i_alkalmazásban állók száma közfoglalkoztatottakkal együtt, ezer fő </t>
  </si>
  <si>
    <t xml:space="preserve">2.1.38. Az alkalmazásban állók átlagos állományi létszáma a nemzetgazdaságban (2000–) </t>
  </si>
  <si>
    <t>2_1_7_2_foglalkoztatottak szama_ágazatonként</t>
  </si>
  <si>
    <t xml:space="preserve">2.1.47. A teljes munkaidőben alkalmazásban állók havi nettó átlagkeresete a nemzetgazdaságban (2008–) </t>
  </si>
  <si>
    <t>2.1.41. A teljes munkaidőben alkalmazásban állók havi bruttó átlagkeresete a nemzetgazdaságban (2000–)</t>
  </si>
  <si>
    <t>Lehalászás_2006-2017_idősor_végleges, AKI</t>
  </si>
  <si>
    <t>Lehalászás_AKI kiadvány</t>
  </si>
  <si>
    <t>Vízjogilag engedélyezett halastavak területe</t>
  </si>
  <si>
    <t>Üzemeltetett halastavak területe</t>
  </si>
  <si>
    <t>Öntözés</t>
  </si>
  <si>
    <t>Halastó</t>
  </si>
  <si>
    <t>Az öntözés és a halastavi vízfelhasználás alakulása, millió m3</t>
  </si>
  <si>
    <t>öntözés+halgazd+rizs, m3</t>
  </si>
  <si>
    <t>Öntözött terület</t>
  </si>
  <si>
    <t>Vízjogilag engedélyezett öntözési terület</t>
  </si>
  <si>
    <t>ezer hektár</t>
  </si>
  <si>
    <t>Mezőgazdasági terület, ezer hektár</t>
  </si>
  <si>
    <t>ORSZÁGOS IDŐSOR - ALAPADATOK</t>
  </si>
  <si>
    <t>ORSZÁGOS IDŐSOR - GRAFIKONOK</t>
  </si>
  <si>
    <t>ORSZÁGOS IDŐSOR - ADATTARTALOM</t>
  </si>
  <si>
    <t>2.1.7.2 A foglalkoztatottak száma nemzetgazdasági ágak, ágazatok szerint, nemenként (2008–) [ezer fő]</t>
  </si>
  <si>
    <t>5-2 melléklet: Vízhasználatok országos idősora</t>
  </si>
  <si>
    <r>
      <t>Ipari vízhasználatok D és E ágazat nélkül, ezer m</t>
    </r>
    <r>
      <rPr>
        <vertAlign val="superscript"/>
        <sz val="10"/>
        <rFont val="Arial"/>
        <family val="2"/>
        <charset val="238"/>
      </rPr>
      <t>3</t>
    </r>
  </si>
  <si>
    <r>
      <t>5.4.3i, korábban 6.5.2i A nem közművel összegyűjtött háztartási szennyvíz (megegyezik a korábban "Települési folyékony hulladék" megnevezéssel szereplő adattal), ezer m</t>
    </r>
    <r>
      <rPr>
        <b/>
        <vertAlign val="superscript"/>
        <sz val="10"/>
        <rFont val="Arial"/>
        <family val="2"/>
        <charset val="238"/>
      </rPr>
      <t>3</t>
    </r>
  </si>
  <si>
    <r>
      <t>Értékesített víz  öntözésre összesen, millió m</t>
    </r>
    <r>
      <rPr>
        <vertAlign val="superscript"/>
        <sz val="10"/>
        <rFont val="Arial"/>
        <family val="2"/>
        <charset val="238"/>
      </rPr>
      <t>3</t>
    </r>
  </si>
  <si>
    <r>
      <t>Értékesített víz  halastó-ellátásra összesen, millió m</t>
    </r>
    <r>
      <rPr>
        <vertAlign val="superscript"/>
        <sz val="10"/>
        <rFont val="Arial"/>
        <family val="2"/>
        <charset val="238"/>
      </rPr>
      <t>3</t>
    </r>
  </si>
  <si>
    <r>
      <t>Növénytermesztési és kertészeti termékek termelésének fajlagos vízfelhasználása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/1000 Ft  kibocsátás </t>
    </r>
  </si>
  <si>
    <r>
      <t>Élő állatok és állati termékek termelése termelésének fajlagos vízfelhasználása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/1000 Ft  kibocsátás </t>
    </r>
  </si>
  <si>
    <r>
      <t>Értékesített víz  halastó-ellátásra összesen, millió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, OSAP 1373</t>
    </r>
  </si>
  <si>
    <r>
      <t>Halászat,, halgazdálkodás fajlagos vízfelhasználása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/1000 Ft  kibocsátás</t>
    </r>
  </si>
  <si>
    <t>-          Élelmiszeripar (CA)</t>
  </si>
  <si>
    <t>-          Vegyipar (CD+CE+CF+CG)</t>
  </si>
  <si>
    <t>-          Fémfeldolgozás (CH)</t>
  </si>
  <si>
    <t>-          Gépipar (CI+CJ+CK+CL)</t>
  </si>
  <si>
    <r>
      <t>Fajlagos vízfelhasználás 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>/1000 Ft  kibocsátás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</si>
</sst>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-* #,##0.00\ _F_t_-;\-* #,##0.00\ _F_t_-;_-* &quot;-&quot;??\ _F_t_-;_-@_-"/>
    <numFmt numFmtId="165" formatCode="#,##0.0"/>
    <numFmt numFmtId="166" formatCode="0.0"/>
    <numFmt numFmtId="167" formatCode="0.0000"/>
    <numFmt numFmtId="168" formatCode="0.000"/>
    <numFmt numFmtId="169" formatCode="0.0%"/>
    <numFmt numFmtId="170" formatCode="0.0_);[Red]\-0.0_)"/>
    <numFmt numFmtId="171" formatCode="#,##0_ ;\-#,##0\ "/>
    <numFmt numFmtId="172" formatCode="#,##0.0;"/>
    <numFmt numFmtId="173" formatCode="#,##0.0_;"/>
    <numFmt numFmtId="174" formatCode="##,##0;\-##,##0"/>
    <numFmt numFmtId="175" formatCode="#,##0.000"/>
    <numFmt numFmtId="176" formatCode="#,##0.0_ ;\-#,##0.0\ "/>
    <numFmt numFmtId="177" formatCode="#,##0.0000"/>
    <numFmt numFmtId="178" formatCode="#,##0.000_ ;\-#,##0.000\ "/>
  </numFmts>
  <fonts count="35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color indexed="8"/>
      <name val="Arial"/>
      <family val="2"/>
      <charset val="238"/>
    </font>
    <font>
      <sz val="12"/>
      <name val="Arial CE"/>
      <charset val="238"/>
    </font>
    <font>
      <sz val="8"/>
      <name val="Arial CE"/>
      <family val="2"/>
      <charset val="238"/>
    </font>
    <font>
      <sz val="10"/>
      <color indexed="81"/>
      <name val="Tahoma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MS Sans Serif"/>
      <family val="2"/>
      <charset val="238"/>
    </font>
    <font>
      <b/>
      <sz val="14"/>
      <color rgb="FF00839B"/>
      <name val="Arial"/>
      <family val="2"/>
      <charset val="238"/>
    </font>
    <font>
      <sz val="10"/>
      <color theme="0"/>
      <name val="Arial"/>
      <family val="2"/>
      <charset val="238"/>
    </font>
    <font>
      <b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sz val="14"/>
      <color rgb="FF00839B"/>
      <name val="Arial"/>
      <family val="2"/>
      <charset val="238"/>
    </font>
    <font>
      <i/>
      <sz val="10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17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sz val="10"/>
      <color rgb="FF008000"/>
      <name val="Arial"/>
      <family val="2"/>
      <charset val="238"/>
    </font>
    <font>
      <b/>
      <sz val="10"/>
      <color rgb="FF0000FF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rgb="FF0000FF"/>
      <name val="Arial"/>
      <family val="2"/>
      <charset val="238"/>
    </font>
    <font>
      <sz val="10"/>
      <color rgb="FF008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839B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839B"/>
      </left>
      <right style="thin">
        <color rgb="FF00839B"/>
      </right>
      <top style="thin">
        <color rgb="FF00839B"/>
      </top>
      <bottom style="thin">
        <color rgb="FF00839B"/>
      </bottom>
      <diagonal/>
    </border>
    <border>
      <left style="thin">
        <color rgb="FF00839B"/>
      </left>
      <right/>
      <top style="thin">
        <color rgb="FF00839B"/>
      </top>
      <bottom/>
      <diagonal/>
    </border>
    <border>
      <left/>
      <right/>
      <top style="thin">
        <color rgb="FF00839B"/>
      </top>
      <bottom/>
      <diagonal/>
    </border>
    <border>
      <left/>
      <right style="thin">
        <color rgb="FF00839B"/>
      </right>
      <top style="thin">
        <color rgb="FF00839B"/>
      </top>
      <bottom/>
      <diagonal/>
    </border>
    <border>
      <left style="thin">
        <color rgb="FF00839B"/>
      </left>
      <right/>
      <top/>
      <bottom style="thin">
        <color rgb="FF00839B"/>
      </bottom>
      <diagonal/>
    </border>
    <border>
      <left/>
      <right/>
      <top/>
      <bottom style="thin">
        <color rgb="FF00839B"/>
      </bottom>
      <diagonal/>
    </border>
    <border>
      <left/>
      <right style="thin">
        <color rgb="FF00839B"/>
      </right>
      <top/>
      <bottom style="thin">
        <color rgb="FF00839B"/>
      </bottom>
      <diagonal/>
    </border>
    <border>
      <left/>
      <right style="thin">
        <color rgb="FF00839B"/>
      </right>
      <top style="thin">
        <color rgb="FF00839B"/>
      </top>
      <bottom style="thin">
        <color rgb="FF00839B"/>
      </bottom>
      <diagonal/>
    </border>
    <border>
      <left style="thin">
        <color rgb="FF00839B"/>
      </left>
      <right style="thin">
        <color rgb="FF00839B"/>
      </right>
      <top/>
      <bottom style="thin">
        <color rgb="FF00839B"/>
      </bottom>
      <diagonal/>
    </border>
    <border>
      <left style="thin">
        <color rgb="FF00839B"/>
      </left>
      <right/>
      <top style="thin">
        <color rgb="FF00839B"/>
      </top>
      <bottom style="thin">
        <color rgb="FF00839B"/>
      </bottom>
      <diagonal/>
    </border>
    <border>
      <left/>
      <right style="thin">
        <color indexed="64"/>
      </right>
      <top/>
      <bottom/>
      <diagonal/>
    </border>
    <border>
      <left style="thin">
        <color rgb="FF00839B"/>
      </left>
      <right style="thin">
        <color theme="0"/>
      </right>
      <top style="thin">
        <color rgb="FF00839B"/>
      </top>
      <bottom style="thin">
        <color rgb="FF00839B"/>
      </bottom>
      <diagonal/>
    </border>
    <border>
      <left style="thin">
        <color theme="0"/>
      </left>
      <right style="thin">
        <color rgb="FF00839B"/>
      </right>
      <top style="thin">
        <color rgb="FF00839B"/>
      </top>
      <bottom style="thin">
        <color rgb="FF00839B"/>
      </bottom>
      <diagonal/>
    </border>
  </borders>
  <cellStyleXfs count="19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0" fontId="10" fillId="0" borderId="0"/>
    <xf numFmtId="0" fontId="13" fillId="0" borderId="0"/>
    <xf numFmtId="0" fontId="11" fillId="0" borderId="0"/>
    <xf numFmtId="0" fontId="11" fillId="0" borderId="0"/>
    <xf numFmtId="0" fontId="3" fillId="0" borderId="0"/>
    <xf numFmtId="0" fontId="7" fillId="0" borderId="0"/>
    <xf numFmtId="0" fontId="7" fillId="0" borderId="0"/>
    <xf numFmtId="0" fontId="7" fillId="0" borderId="0"/>
    <xf numFmtId="174" fontId="14" fillId="0" borderId="0"/>
    <xf numFmtId="0" fontId="11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6" fillId="0" borderId="0"/>
    <xf numFmtId="0" fontId="6" fillId="0" borderId="0"/>
  </cellStyleXfs>
  <cellXfs count="337">
    <xf numFmtId="0" fontId="0" fillId="0" borderId="0" xfId="0"/>
    <xf numFmtId="170" fontId="9" fillId="0" borderId="0" xfId="18" applyNumberFormat="1" applyFont="1" applyFill="1" applyBorder="1" applyAlignment="1"/>
    <xf numFmtId="49" fontId="15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166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66" fontId="6" fillId="0" borderId="0" xfId="0" applyNumberFormat="1" applyFont="1"/>
    <xf numFmtId="0" fontId="6" fillId="0" borderId="0" xfId="0" applyFont="1" applyBorder="1" applyAlignment="1">
      <alignment horizontal="center" vertical="center" wrapText="1"/>
    </xf>
    <xf numFmtId="166" fontId="6" fillId="0" borderId="0" xfId="0" applyNumberFormat="1" applyFont="1" applyBorder="1" applyAlignment="1">
      <alignment vertical="center" wrapText="1"/>
    </xf>
    <xf numFmtId="0" fontId="6" fillId="0" borderId="1" xfId="0" applyFont="1" applyBorder="1"/>
    <xf numFmtId="0" fontId="17" fillId="0" borderId="0" xfId="0" applyFont="1" applyAlignment="1">
      <alignment horizontal="center"/>
    </xf>
    <xf numFmtId="165" fontId="6" fillId="0" borderId="0" xfId="0" applyNumberFormat="1" applyFont="1"/>
    <xf numFmtId="3" fontId="6" fillId="0" borderId="0" xfId="0" applyNumberFormat="1" applyFont="1"/>
    <xf numFmtId="3" fontId="18" fillId="0" borderId="0" xfId="0" applyNumberFormat="1" applyFont="1"/>
    <xf numFmtId="0" fontId="6" fillId="0" borderId="0" xfId="0" applyFont="1" applyBorder="1" applyAlignment="1">
      <alignment horizontal="left" vertical="center" wrapText="1"/>
    </xf>
    <xf numFmtId="10" fontId="6" fillId="0" borderId="0" xfId="0" applyNumberFormat="1" applyFont="1"/>
    <xf numFmtId="0" fontId="17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3" fontId="6" fillId="0" borderId="1" xfId="0" applyNumberFormat="1" applyFont="1" applyBorder="1"/>
    <xf numFmtId="0" fontId="17" fillId="0" borderId="0" xfId="0" applyFont="1"/>
    <xf numFmtId="4" fontId="6" fillId="0" borderId="0" xfId="0" applyNumberFormat="1" applyFont="1"/>
    <xf numFmtId="175" fontId="6" fillId="0" borderId="0" xfId="0" applyNumberFormat="1" applyFont="1"/>
    <xf numFmtId="0" fontId="20" fillId="2" borderId="0" xfId="0" applyFont="1" applyFill="1"/>
    <xf numFmtId="1" fontId="6" fillId="0" borderId="1" xfId="1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0" fontId="17" fillId="0" borderId="1" xfId="10" applyFont="1" applyFill="1" applyBorder="1"/>
    <xf numFmtId="0" fontId="6" fillId="0" borderId="0" xfId="0" applyFont="1" applyFill="1" applyAlignment="1">
      <alignment horizontal="left" vertical="top" wrapText="1" indent="1"/>
    </xf>
    <xf numFmtId="0" fontId="6" fillId="0" borderId="0" xfId="0" applyFont="1" applyAlignment="1">
      <alignment vertical="top"/>
    </xf>
    <xf numFmtId="0" fontId="6" fillId="0" borderId="0" xfId="0" applyFont="1" applyFill="1" applyBorder="1" applyAlignment="1">
      <alignment horizontal="left" vertical="center" wrapText="1" indent="1"/>
    </xf>
    <xf numFmtId="0" fontId="6" fillId="0" borderId="0" xfId="0" applyFont="1" applyFill="1" applyAlignment="1">
      <alignment vertical="top" wrapText="1"/>
    </xf>
    <xf numFmtId="0" fontId="21" fillId="0" borderId="0" xfId="0" applyFont="1"/>
    <xf numFmtId="0" fontId="6" fillId="0" borderId="5" xfId="0" applyFont="1" applyBorder="1" applyAlignment="1">
      <alignment horizontal="center" vertical="center" wrapText="1"/>
    </xf>
    <xf numFmtId="166" fontId="6" fillId="0" borderId="5" xfId="0" applyNumberFormat="1" applyFont="1" applyBorder="1" applyAlignment="1">
      <alignment horizontal="right" vertical="center" wrapText="1"/>
    </xf>
    <xf numFmtId="166" fontId="6" fillId="0" borderId="5" xfId="0" applyNumberFormat="1" applyFont="1" applyBorder="1" applyAlignment="1">
      <alignment horizontal="center" vertical="center" wrapText="1"/>
    </xf>
    <xf numFmtId="0" fontId="20" fillId="2" borderId="6" xfId="0" applyFont="1" applyFill="1" applyBorder="1"/>
    <xf numFmtId="0" fontId="16" fillId="2" borderId="7" xfId="0" applyFont="1" applyFill="1" applyBorder="1"/>
    <xf numFmtId="0" fontId="16" fillId="2" borderId="8" xfId="0" applyFont="1" applyFill="1" applyBorder="1"/>
    <xf numFmtId="0" fontId="16" fillId="2" borderId="9" xfId="0" applyFont="1" applyFill="1" applyBorder="1"/>
    <xf numFmtId="0" fontId="16" fillId="2" borderId="10" xfId="0" applyFont="1" applyFill="1" applyBorder="1"/>
    <xf numFmtId="0" fontId="20" fillId="2" borderId="10" xfId="0" applyFont="1" applyFill="1" applyBorder="1" applyAlignment="1">
      <alignment horizontal="left"/>
    </xf>
    <xf numFmtId="0" fontId="16" fillId="2" borderId="11" xfId="0" applyFont="1" applyFill="1" applyBorder="1"/>
    <xf numFmtId="0" fontId="20" fillId="2" borderId="5" xfId="0" applyFont="1" applyFill="1" applyBorder="1"/>
    <xf numFmtId="0" fontId="20" fillId="2" borderId="5" xfId="0" applyFont="1" applyFill="1" applyBorder="1" applyAlignment="1">
      <alignment horizontal="left"/>
    </xf>
    <xf numFmtId="166" fontId="6" fillId="0" borderId="5" xfId="0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166" fontId="6" fillId="0" borderId="0" xfId="0" applyNumberFormat="1" applyFont="1" applyAlignment="1">
      <alignment horizontal="right" vertical="center"/>
    </xf>
    <xf numFmtId="165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18" fillId="0" borderId="0" xfId="0" applyFont="1" applyAlignment="1">
      <alignment wrapText="1"/>
    </xf>
    <xf numFmtId="169" fontId="6" fillId="0" borderId="0" xfId="0" applyNumberFormat="1" applyFont="1"/>
    <xf numFmtId="0" fontId="17" fillId="0" borderId="0" xfId="0" applyFont="1" applyBorder="1" applyAlignment="1">
      <alignment vertical="top" wrapText="1"/>
    </xf>
    <xf numFmtId="3" fontId="6" fillId="0" borderId="0" xfId="0" applyNumberFormat="1" applyFont="1" applyAlignment="1">
      <alignment horizontal="center"/>
    </xf>
    <xf numFmtId="168" fontId="6" fillId="0" borderId="0" xfId="0" applyNumberFormat="1" applyFont="1"/>
    <xf numFmtId="0" fontId="18" fillId="0" borderId="0" xfId="0" applyFont="1" applyBorder="1" applyAlignment="1">
      <alignment horizontal="justify" vertical="center"/>
    </xf>
    <xf numFmtId="166" fontId="6" fillId="0" borderId="1" xfId="0" applyNumberFormat="1" applyFont="1" applyBorder="1"/>
    <xf numFmtId="0" fontId="17" fillId="0" borderId="0" xfId="0" applyFont="1" applyFill="1" applyBorder="1" applyAlignment="1">
      <alignment vertical="top" wrapText="1"/>
    </xf>
    <xf numFmtId="0" fontId="6" fillId="0" borderId="0" xfId="2" applyFont="1" applyFill="1"/>
    <xf numFmtId="0" fontId="6" fillId="0" borderId="0" xfId="0" applyFont="1" applyFill="1"/>
    <xf numFmtId="177" fontId="6" fillId="0" borderId="0" xfId="2" applyNumberFormat="1" applyFont="1" applyBorder="1"/>
    <xf numFmtId="0" fontId="18" fillId="0" borderId="0" xfId="0" applyFont="1"/>
    <xf numFmtId="0" fontId="17" fillId="0" borderId="0" xfId="2" applyFont="1" applyFill="1" applyBorder="1" applyAlignment="1">
      <alignment vertical="center" wrapText="1"/>
    </xf>
    <xf numFmtId="3" fontId="6" fillId="0" borderId="0" xfId="2" applyNumberFormat="1" applyFont="1" applyBorder="1"/>
    <xf numFmtId="175" fontId="6" fillId="0" borderId="0" xfId="2" applyNumberFormat="1" applyFont="1" applyBorder="1"/>
    <xf numFmtId="0" fontId="17" fillId="0" borderId="0" xfId="0" applyFont="1" applyFill="1"/>
    <xf numFmtId="4" fontId="6" fillId="0" borderId="0" xfId="2" applyNumberFormat="1" applyFont="1" applyBorder="1"/>
    <xf numFmtId="175" fontId="6" fillId="0" borderId="0" xfId="2" applyNumberFormat="1" applyFont="1" applyFill="1" applyBorder="1"/>
    <xf numFmtId="0" fontId="18" fillId="0" borderId="0" xfId="0" applyFont="1" applyFill="1"/>
    <xf numFmtId="168" fontId="18" fillId="0" borderId="0" xfId="0" applyNumberFormat="1" applyFont="1"/>
    <xf numFmtId="167" fontId="6" fillId="0" borderId="0" xfId="0" applyNumberFormat="1" applyFont="1"/>
    <xf numFmtId="167" fontId="18" fillId="0" borderId="0" xfId="0" applyNumberFormat="1" applyFont="1"/>
    <xf numFmtId="0" fontId="6" fillId="0" borderId="0" xfId="2" applyFont="1"/>
    <xf numFmtId="0" fontId="6" fillId="0" borderId="0" xfId="0" applyFont="1" applyFill="1" applyBorder="1"/>
    <xf numFmtId="0" fontId="6" fillId="0" borderId="0" xfId="2" applyFont="1" applyFill="1" applyBorder="1"/>
    <xf numFmtId="170" fontId="17" fillId="0" borderId="0" xfId="2" applyNumberFormat="1" applyFont="1" applyFill="1" applyBorder="1" applyAlignment="1"/>
    <xf numFmtId="0" fontId="6" fillId="0" borderId="0" xfId="2" applyFont="1" applyFill="1" applyBorder="1" applyAlignment="1">
      <alignment vertical="top" wrapText="1"/>
    </xf>
    <xf numFmtId="0" fontId="17" fillId="0" borderId="0" xfId="10" applyFont="1" applyFill="1" applyBorder="1"/>
    <xf numFmtId="170" fontId="9" fillId="0" borderId="0" xfId="2" applyNumberFormat="1" applyFont="1" applyFill="1" applyBorder="1" applyAlignment="1"/>
    <xf numFmtId="0" fontId="17" fillId="0" borderId="0" xfId="0" applyFont="1" applyFill="1" applyBorder="1" applyAlignment="1">
      <alignment vertical="center" wrapText="1"/>
    </xf>
    <xf numFmtId="0" fontId="22" fillId="0" borderId="0" xfId="15" applyFont="1" applyFill="1" applyBorder="1" applyAlignment="1">
      <alignment horizontal="left" vertical="center"/>
    </xf>
    <xf numFmtId="0" fontId="6" fillId="0" borderId="0" xfId="0" applyFont="1" applyBorder="1"/>
    <xf numFmtId="0" fontId="17" fillId="0" borderId="0" xfId="18" applyFont="1" applyFill="1" applyBorder="1" applyAlignment="1">
      <alignment wrapText="1"/>
    </xf>
    <xf numFmtId="166" fontId="17" fillId="0" borderId="0" xfId="15" applyNumberFormat="1" applyFont="1" applyFill="1" applyBorder="1"/>
    <xf numFmtId="166" fontId="23" fillId="0" borderId="0" xfId="15" applyNumberFormat="1" applyFont="1" applyFill="1" applyBorder="1"/>
    <xf numFmtId="166" fontId="24" fillId="0" borderId="0" xfId="15" applyNumberFormat="1" applyFont="1" applyFill="1" applyBorder="1"/>
    <xf numFmtId="0" fontId="17" fillId="0" borderId="0" xfId="0" applyFont="1" applyFill="1" applyBorder="1"/>
    <xf numFmtId="165" fontId="6" fillId="0" borderId="0" xfId="0" applyNumberFormat="1" applyFont="1" applyAlignment="1">
      <alignment horizontal="center"/>
    </xf>
    <xf numFmtId="0" fontId="18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66" fontId="6" fillId="0" borderId="0" xfId="0" applyNumberFormat="1" applyFont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171" fontId="6" fillId="0" borderId="0" xfId="0" applyNumberFormat="1" applyFont="1"/>
    <xf numFmtId="166" fontId="6" fillId="0" borderId="0" xfId="0" applyNumberFormat="1" applyFont="1" applyBorder="1"/>
    <xf numFmtId="2" fontId="6" fillId="0" borderId="4" xfId="0" applyNumberFormat="1" applyFont="1" applyBorder="1" applyAlignment="1">
      <alignment horizontal="right"/>
    </xf>
    <xf numFmtId="3" fontId="6" fillId="0" borderId="0" xfId="0" applyNumberFormat="1" applyFont="1" applyBorder="1"/>
    <xf numFmtId="3" fontId="6" fillId="0" borderId="0" xfId="0" applyNumberFormat="1" applyFont="1" applyFill="1" applyBorder="1"/>
    <xf numFmtId="2" fontId="6" fillId="0" borderId="0" xfId="0" applyNumberFormat="1" applyFont="1" applyBorder="1"/>
    <xf numFmtId="2" fontId="6" fillId="0" borderId="0" xfId="0" applyNumberFormat="1" applyFont="1"/>
    <xf numFmtId="0" fontId="25" fillId="0" borderId="0" xfId="2" applyFont="1" applyFill="1" applyBorder="1" applyAlignment="1">
      <alignment vertical="center" wrapText="1"/>
    </xf>
    <xf numFmtId="165" fontId="6" fillId="0" borderId="0" xfId="0" applyNumberFormat="1" applyFont="1" applyBorder="1"/>
    <xf numFmtId="165" fontId="18" fillId="0" borderId="0" xfId="0" applyNumberFormat="1" applyFont="1"/>
    <xf numFmtId="0" fontId="17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/>
    </xf>
    <xf numFmtId="0" fontId="18" fillId="0" borderId="0" xfId="2" applyFont="1" applyFill="1" applyBorder="1" applyAlignment="1">
      <alignment vertical="center" wrapText="1"/>
    </xf>
    <xf numFmtId="3" fontId="6" fillId="0" borderId="0" xfId="0" applyNumberFormat="1" applyFont="1" applyBorder="1" applyAlignment="1">
      <alignment horizontal="right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18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justify" vertical="center" wrapText="1"/>
    </xf>
    <xf numFmtId="0" fontId="18" fillId="0" borderId="2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49" fontId="18" fillId="0" borderId="0" xfId="0" applyNumberFormat="1" applyFont="1" applyFill="1" applyBorder="1"/>
    <xf numFmtId="49" fontId="6" fillId="0" borderId="0" xfId="0" applyNumberFormat="1" applyFont="1"/>
    <xf numFmtId="37" fontId="6" fillId="0" borderId="0" xfId="0" applyNumberFormat="1" applyFont="1"/>
    <xf numFmtId="0" fontId="18" fillId="0" borderId="0" xfId="0" applyFont="1" applyFill="1" applyBorder="1" applyAlignment="1">
      <alignment vertical="center" wrapText="1"/>
    </xf>
    <xf numFmtId="165" fontId="26" fillId="0" borderId="0" xfId="0" applyNumberFormat="1" applyFont="1" applyBorder="1" applyAlignment="1">
      <alignment horizontal="right" vertical="center" wrapText="1"/>
    </xf>
    <xf numFmtId="0" fontId="26" fillId="0" borderId="0" xfId="0" applyFont="1" applyBorder="1" applyAlignment="1">
      <alignment horizontal="right" vertical="center" wrapText="1"/>
    </xf>
    <xf numFmtId="3" fontId="26" fillId="0" borderId="0" xfId="0" applyNumberFormat="1" applyFont="1" applyBorder="1" applyAlignment="1">
      <alignment horizontal="right" vertical="center" wrapText="1"/>
    </xf>
    <xf numFmtId="3" fontId="27" fillId="0" borderId="0" xfId="0" applyNumberFormat="1" applyFont="1"/>
    <xf numFmtId="0" fontId="27" fillId="0" borderId="0" xfId="0" applyFont="1"/>
    <xf numFmtId="3" fontId="6" fillId="0" borderId="0" xfId="0" applyNumberFormat="1" applyFont="1" applyAlignment="1">
      <alignment horizontal="right"/>
    </xf>
    <xf numFmtId="0" fontId="25" fillId="0" borderId="0" xfId="0" applyFont="1" applyFill="1" applyBorder="1"/>
    <xf numFmtId="0" fontId="25" fillId="0" borderId="0" xfId="0" applyFont="1" applyFill="1"/>
    <xf numFmtId="165" fontId="6" fillId="0" borderId="0" xfId="0" applyNumberFormat="1" applyFont="1" applyAlignment="1">
      <alignment horizontal="right"/>
    </xf>
    <xf numFmtId="0" fontId="25" fillId="0" borderId="0" xfId="0" applyFont="1" applyFill="1" applyBorder="1" applyAlignment="1">
      <alignment vertical="center" wrapText="1"/>
    </xf>
    <xf numFmtId="0" fontId="18" fillId="0" borderId="0" xfId="18" applyFont="1" applyFill="1" applyBorder="1" applyAlignment="1">
      <alignment vertical="top" wrapText="1"/>
    </xf>
    <xf numFmtId="165" fontId="17" fillId="0" borderId="0" xfId="0" applyNumberFormat="1" applyFont="1"/>
    <xf numFmtId="4" fontId="17" fillId="0" borderId="0" xfId="0" applyNumberFormat="1" applyFont="1"/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6" fillId="0" borderId="0" xfId="0" applyFont="1" applyFill="1" applyAlignment="1">
      <alignment horizontal="right" vertical="top" wrapText="1"/>
    </xf>
    <xf numFmtId="166" fontId="6" fillId="0" borderId="0" xfId="0" applyNumberFormat="1" applyFont="1" applyFill="1" applyAlignment="1">
      <alignment horizontal="right" vertical="top" wrapText="1"/>
    </xf>
    <xf numFmtId="3" fontId="28" fillId="0" borderId="0" xfId="0" applyNumberFormat="1" applyFont="1" applyFill="1" applyAlignment="1">
      <alignment horizontal="right" vertical="top" wrapText="1"/>
    </xf>
    <xf numFmtId="166" fontId="28" fillId="0" borderId="0" xfId="0" applyNumberFormat="1" applyFont="1" applyFill="1" applyAlignment="1">
      <alignment horizontal="right" vertical="top" wrapText="1"/>
    </xf>
    <xf numFmtId="165" fontId="28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Fill="1" applyAlignment="1">
      <alignment vertical="top"/>
    </xf>
    <xf numFmtId="3" fontId="28" fillId="0" borderId="0" xfId="0" applyNumberFormat="1" applyFont="1" applyFill="1" applyAlignment="1">
      <alignment vertical="top"/>
    </xf>
    <xf numFmtId="175" fontId="6" fillId="0" borderId="0" xfId="0" applyNumberFormat="1" applyFont="1" applyFill="1" applyAlignment="1">
      <alignment vertical="top"/>
    </xf>
    <xf numFmtId="165" fontId="6" fillId="0" borderId="0" xfId="0" applyNumberFormat="1" applyFont="1" applyFill="1" applyAlignment="1">
      <alignment vertical="top"/>
    </xf>
    <xf numFmtId="165" fontId="9" fillId="0" borderId="0" xfId="0" applyNumberFormat="1" applyFont="1" applyFill="1" applyAlignment="1">
      <alignment horizontal="right" vertical="top" wrapText="1"/>
    </xf>
    <xf numFmtId="165" fontId="17" fillId="0" borderId="0" xfId="0" applyNumberFormat="1" applyFont="1" applyFill="1"/>
    <xf numFmtId="165" fontId="17" fillId="0" borderId="0" xfId="0" applyNumberFormat="1" applyFont="1" applyFill="1" applyAlignment="1">
      <alignment horizontal="right" vertical="top" wrapText="1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Alignment="1">
      <alignment horizontal="left" vertical="top" wrapText="1"/>
    </xf>
    <xf numFmtId="0" fontId="6" fillId="0" borderId="0" xfId="0" applyFont="1" applyFill="1" applyBorder="1" applyAlignment="1">
      <alignment vertical="top" wrapText="1"/>
    </xf>
    <xf numFmtId="49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 indent="1"/>
    </xf>
    <xf numFmtId="0" fontId="6" fillId="0" borderId="0" xfId="0" quotePrefix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2"/>
    </xf>
    <xf numFmtId="0" fontId="17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horizontal="right"/>
    </xf>
    <xf numFmtId="3" fontId="24" fillId="0" borderId="0" xfId="11" applyNumberFormat="1" applyFont="1" applyFill="1" applyBorder="1" applyAlignment="1">
      <alignment wrapText="1"/>
    </xf>
    <xf numFmtId="174" fontId="6" fillId="0" borderId="0" xfId="0" applyNumberFormat="1" applyFont="1" applyFill="1" applyBorder="1"/>
    <xf numFmtId="3" fontId="17" fillId="0" borderId="0" xfId="0" applyNumberFormat="1" applyFont="1" applyFill="1" applyAlignment="1">
      <alignment horizontal="right"/>
    </xf>
    <xf numFmtId="3" fontId="32" fillId="0" borderId="0" xfId="11" applyNumberFormat="1" applyFont="1" applyFill="1" applyBorder="1" applyAlignment="1">
      <alignment wrapText="1"/>
    </xf>
    <xf numFmtId="174" fontId="6" fillId="0" borderId="0" xfId="0" applyNumberFormat="1" applyFont="1" applyFill="1" applyBorder="1" applyAlignment="1">
      <alignment horizontal="right" vertical="center" wrapText="1"/>
    </xf>
    <xf numFmtId="3" fontId="24" fillId="0" borderId="0" xfId="11" applyNumberFormat="1" applyFont="1" applyFill="1" applyBorder="1" applyAlignment="1">
      <alignment horizontal="right" vertical="center" wrapText="1"/>
    </xf>
    <xf numFmtId="174" fontId="6" fillId="0" borderId="0" xfId="0" applyNumberFormat="1" applyFont="1" applyFill="1" applyBorder="1" applyAlignment="1">
      <alignment horizontal="right" wrapText="1"/>
    </xf>
    <xf numFmtId="174" fontId="6" fillId="0" borderId="0" xfId="0" applyNumberFormat="1" applyFont="1" applyFill="1" applyBorder="1" applyAlignment="1">
      <alignment horizontal="right" vertical="center"/>
    </xf>
    <xf numFmtId="3" fontId="24" fillId="0" borderId="0" xfId="11" applyNumberFormat="1" applyFont="1" applyFill="1" applyBorder="1" applyAlignment="1"/>
    <xf numFmtId="174" fontId="17" fillId="0" borderId="0" xfId="0" applyNumberFormat="1" applyFont="1" applyFill="1" applyBorder="1" applyAlignment="1">
      <alignment horizontal="right" vertical="center" wrapText="1"/>
    </xf>
    <xf numFmtId="0" fontId="6" fillId="0" borderId="0" xfId="6" applyFont="1" applyFill="1" applyBorder="1" applyAlignment="1"/>
    <xf numFmtId="165" fontId="6" fillId="0" borderId="0" xfId="6" applyNumberFormat="1" applyFont="1" applyFill="1" applyAlignment="1">
      <alignment horizontal="right"/>
    </xf>
    <xf numFmtId="165" fontId="34" fillId="0" borderId="0" xfId="6" applyNumberFormat="1" applyFont="1" applyFill="1" applyAlignment="1">
      <alignment horizontal="right"/>
    </xf>
    <xf numFmtId="0" fontId="6" fillId="0" borderId="0" xfId="6" applyFont="1" applyFill="1" applyBorder="1" applyAlignment="1">
      <alignment horizontal="left" indent="1"/>
    </xf>
    <xf numFmtId="166" fontId="6" fillId="0" borderId="0" xfId="6" applyNumberFormat="1" applyFont="1" applyFill="1"/>
    <xf numFmtId="0" fontId="6" fillId="0" borderId="0" xfId="6" applyFont="1" applyFill="1" applyBorder="1"/>
    <xf numFmtId="0" fontId="6" fillId="0" borderId="0" xfId="6" applyFont="1" applyFill="1"/>
    <xf numFmtId="3" fontId="17" fillId="0" borderId="0" xfId="12" applyNumberFormat="1" applyFont="1" applyFill="1"/>
    <xf numFmtId="3" fontId="17" fillId="0" borderId="0" xfId="0" applyNumberFormat="1" applyFont="1" applyFill="1"/>
    <xf numFmtId="3" fontId="17" fillId="0" borderId="0" xfId="12" applyNumberFormat="1" applyFont="1" applyFill="1" applyBorder="1" applyAlignment="1">
      <alignment horizontal="right"/>
    </xf>
    <xf numFmtId="3" fontId="17" fillId="0" borderId="0" xfId="13" applyNumberFormat="1" applyFont="1" applyFill="1"/>
    <xf numFmtId="1" fontId="17" fillId="0" borderId="0" xfId="0" applyNumberFormat="1" applyFont="1" applyFill="1"/>
    <xf numFmtId="165" fontId="17" fillId="0" borderId="0" xfId="16" applyNumberFormat="1" applyFont="1" applyFill="1" applyAlignment="1"/>
    <xf numFmtId="165" fontId="17" fillId="0" borderId="0" xfId="0" applyNumberFormat="1" applyFont="1" applyFill="1" applyAlignment="1"/>
    <xf numFmtId="3" fontId="17" fillId="0" borderId="0" xfId="8" applyNumberFormat="1" applyFont="1" applyFill="1" applyBorder="1" applyAlignment="1">
      <alignment horizontal="right"/>
    </xf>
    <xf numFmtId="169" fontId="17" fillId="0" borderId="0" xfId="8" applyNumberFormat="1" applyFont="1" applyFill="1" applyBorder="1" applyAlignment="1">
      <alignment horizontal="right"/>
    </xf>
    <xf numFmtId="171" fontId="17" fillId="0" borderId="0" xfId="8" applyNumberFormat="1" applyFont="1" applyFill="1" applyBorder="1" applyAlignment="1">
      <alignment horizontal="right"/>
    </xf>
    <xf numFmtId="178" fontId="17" fillId="0" borderId="0" xfId="8" applyNumberFormat="1" applyFont="1" applyFill="1" applyBorder="1" applyAlignment="1">
      <alignment horizontal="right"/>
    </xf>
    <xf numFmtId="166" fontId="6" fillId="0" borderId="4" xfId="0" applyNumberFormat="1" applyFont="1" applyFill="1" applyBorder="1"/>
    <xf numFmtId="171" fontId="6" fillId="0" borderId="0" xfId="9" applyNumberFormat="1" applyFont="1" applyFill="1" applyBorder="1" applyAlignment="1">
      <alignment horizontal="right"/>
    </xf>
    <xf numFmtId="176" fontId="6" fillId="0" borderId="0" xfId="9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left" vertical="center" wrapText="1"/>
    </xf>
    <xf numFmtId="171" fontId="6" fillId="0" borderId="3" xfId="9" applyNumberFormat="1" applyFont="1" applyFill="1" applyBorder="1" applyAlignment="1">
      <alignment horizontal="right"/>
    </xf>
    <xf numFmtId="3" fontId="26" fillId="0" borderId="0" xfId="0" applyNumberFormat="1" applyFont="1"/>
    <xf numFmtId="0" fontId="18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left" vertical="top" wrapText="1" indent="1"/>
    </xf>
    <xf numFmtId="49" fontId="18" fillId="0" borderId="0" xfId="0" applyNumberFormat="1" applyFont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justify" vertical="center" wrapText="1"/>
    </xf>
    <xf numFmtId="3" fontId="6" fillId="0" borderId="0" xfId="0" applyNumberFormat="1" applyFont="1" applyBorder="1" applyAlignment="1">
      <alignment vertical="center" wrapText="1"/>
    </xf>
    <xf numFmtId="49" fontId="18" fillId="0" borderId="0" xfId="0" applyNumberFormat="1" applyFont="1" applyFill="1" applyBorder="1" applyAlignment="1">
      <alignment horizontal="justify" vertical="center" wrapText="1"/>
    </xf>
    <xf numFmtId="37" fontId="9" fillId="0" borderId="0" xfId="0" applyNumberFormat="1" applyFont="1"/>
    <xf numFmtId="37" fontId="26" fillId="0" borderId="0" xfId="0" applyNumberFormat="1" applyFont="1"/>
    <xf numFmtId="37" fontId="26" fillId="0" borderId="0" xfId="0" applyNumberFormat="1" applyFont="1" applyFill="1"/>
    <xf numFmtId="37" fontId="17" fillId="0" borderId="0" xfId="1" applyNumberFormat="1" applyFont="1"/>
    <xf numFmtId="37" fontId="6" fillId="0" borderId="0" xfId="1" applyNumberFormat="1" applyFont="1" applyFill="1"/>
    <xf numFmtId="49" fontId="18" fillId="0" borderId="0" xfId="0" applyNumberFormat="1" applyFont="1" applyFill="1" applyBorder="1" applyAlignment="1">
      <alignment wrapText="1"/>
    </xf>
    <xf numFmtId="166" fontId="17" fillId="0" borderId="0" xfId="0" applyNumberFormat="1" applyFont="1" applyFill="1"/>
    <xf numFmtId="166" fontId="6" fillId="0" borderId="0" xfId="0" applyNumberFormat="1" applyFont="1" applyFill="1"/>
    <xf numFmtId="166" fontId="6" fillId="0" borderId="0" xfId="0" applyNumberFormat="1" applyFont="1" applyFill="1" applyAlignment="1">
      <alignment horizontal="right"/>
    </xf>
    <xf numFmtId="49" fontId="6" fillId="0" borderId="0" xfId="0" applyNumberFormat="1" applyFont="1" applyFill="1" applyBorder="1" applyAlignment="1">
      <alignment wrapText="1"/>
    </xf>
    <xf numFmtId="3" fontId="6" fillId="0" borderId="0" xfId="0" applyNumberFormat="1" applyFont="1" applyFill="1"/>
    <xf numFmtId="0" fontId="6" fillId="0" borderId="0" xfId="0" applyNumberFormat="1" applyFont="1" applyFill="1"/>
    <xf numFmtId="0" fontId="17" fillId="0" borderId="0" xfId="0" applyFont="1" applyFill="1" applyBorder="1" applyAlignment="1">
      <alignment horizontal="justify" vertical="center"/>
    </xf>
    <xf numFmtId="3" fontId="6" fillId="0" borderId="0" xfId="14" applyNumberFormat="1" applyFont="1" applyAlignment="1">
      <alignment horizontal="right"/>
    </xf>
    <xf numFmtId="37" fontId="26" fillId="0" borderId="0" xfId="4" applyNumberFormat="1" applyFont="1" applyFill="1"/>
    <xf numFmtId="0" fontId="18" fillId="0" borderId="0" xfId="0" applyFont="1" applyFill="1" applyBorder="1" applyAlignment="1">
      <alignment horizontal="left" vertical="top" wrapText="1" indent="1"/>
    </xf>
    <xf numFmtId="0" fontId="25" fillId="0" borderId="0" xfId="0" applyFont="1" applyFill="1" applyBorder="1" applyAlignment="1">
      <alignment horizontal="left" vertical="top" wrapText="1" indent="1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vertical="top" wrapText="1"/>
    </xf>
    <xf numFmtId="49" fontId="18" fillId="0" borderId="0" xfId="0" applyNumberFormat="1" applyFont="1" applyAlignment="1">
      <alignment vertical="top" wrapText="1"/>
    </xf>
    <xf numFmtId="0" fontId="25" fillId="0" borderId="0" xfId="0" applyFont="1" applyFill="1" applyBorder="1" applyAlignment="1">
      <alignment horizontal="left" wrapText="1"/>
    </xf>
    <xf numFmtId="3" fontId="6" fillId="0" borderId="0" xfId="0" applyNumberFormat="1" applyFont="1" applyFill="1" applyAlignment="1"/>
    <xf numFmtId="0" fontId="18" fillId="0" borderId="0" xfId="0" applyFont="1" applyFill="1" applyBorder="1" applyAlignment="1">
      <alignment vertical="center"/>
    </xf>
    <xf numFmtId="0" fontId="15" fillId="0" borderId="0" xfId="0" applyFont="1"/>
    <xf numFmtId="0" fontId="21" fillId="0" borderId="0" xfId="0" applyFont="1" applyAlignment="1">
      <alignment horizontal="center"/>
    </xf>
    <xf numFmtId="0" fontId="20" fillId="2" borderId="0" xfId="0" applyFont="1" applyFill="1" applyAlignment="1">
      <alignment horizontal="center"/>
    </xf>
    <xf numFmtId="0" fontId="18" fillId="0" borderId="12" xfId="0" applyFont="1" applyBorder="1"/>
    <xf numFmtId="0" fontId="6" fillId="0" borderId="5" xfId="0" applyFont="1" applyBorder="1"/>
    <xf numFmtId="0" fontId="18" fillId="0" borderId="12" xfId="0" applyFont="1" applyBorder="1" applyAlignment="1">
      <alignment vertical="center"/>
    </xf>
    <xf numFmtId="49" fontId="18" fillId="0" borderId="12" xfId="0" applyNumberFormat="1" applyFont="1" applyBorder="1" applyAlignment="1">
      <alignment vertical="top" wrapText="1"/>
    </xf>
    <xf numFmtId="165" fontId="6" fillId="0" borderId="5" xfId="0" applyNumberFormat="1" applyFont="1" applyBorder="1"/>
    <xf numFmtId="49" fontId="18" fillId="0" borderId="12" xfId="0" applyNumberFormat="1" applyFont="1" applyBorder="1" applyAlignment="1">
      <alignment horizontal="left" vertical="top" wrapText="1"/>
    </xf>
    <xf numFmtId="0" fontId="25" fillId="0" borderId="12" xfId="0" applyFont="1" applyBorder="1" applyAlignment="1">
      <alignment vertical="center" wrapText="1"/>
    </xf>
    <xf numFmtId="0" fontId="26" fillId="0" borderId="5" xfId="0" applyFont="1" applyBorder="1" applyAlignment="1">
      <alignment horizontal="right" vertical="center" wrapText="1"/>
    </xf>
    <xf numFmtId="3" fontId="26" fillId="0" borderId="5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vertical="center" wrapText="1"/>
    </xf>
    <xf numFmtId="3" fontId="6" fillId="0" borderId="12" xfId="0" applyNumberFormat="1" applyFont="1" applyBorder="1" applyAlignment="1">
      <alignment vertical="center" wrapText="1"/>
    </xf>
    <xf numFmtId="3" fontId="6" fillId="0" borderId="13" xfId="0" applyNumberFormat="1" applyFont="1" applyBorder="1" applyAlignment="1">
      <alignment vertical="center" wrapText="1"/>
    </xf>
    <xf numFmtId="3" fontId="6" fillId="0" borderId="5" xfId="0" applyNumberFormat="1" applyFont="1" applyBorder="1" applyAlignment="1">
      <alignment vertical="center" wrapText="1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right" vertical="center" wrapText="1"/>
    </xf>
    <xf numFmtId="0" fontId="6" fillId="0" borderId="13" xfId="0" applyFont="1" applyBorder="1" applyAlignment="1">
      <alignment vertical="center" wrapText="1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right" vertical="center" wrapText="1" indent="2"/>
    </xf>
    <xf numFmtId="0" fontId="6" fillId="0" borderId="5" xfId="0" applyFont="1" applyBorder="1" applyAlignment="1">
      <alignment horizontal="right" vertical="center" wrapText="1" indent="2"/>
    </xf>
    <xf numFmtId="0" fontId="6" fillId="0" borderId="5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3" fontId="6" fillId="0" borderId="14" xfId="0" applyNumberFormat="1" applyFont="1" applyBorder="1" applyAlignment="1">
      <alignment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5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26" fillId="0" borderId="5" xfId="0" applyFont="1" applyBorder="1" applyAlignment="1">
      <alignment horizontal="right" wrapText="1"/>
    </xf>
    <xf numFmtId="0" fontId="6" fillId="0" borderId="5" xfId="0" applyFont="1" applyBorder="1" applyAlignment="1">
      <alignment horizontal="right" wrapText="1"/>
    </xf>
    <xf numFmtId="0" fontId="25" fillId="0" borderId="0" xfId="0" applyFont="1" applyBorder="1" applyAlignment="1">
      <alignment horizontal="center" vertical="center" wrapText="1"/>
    </xf>
    <xf numFmtId="0" fontId="18" fillId="0" borderId="0" xfId="0" applyFont="1" applyBorder="1"/>
    <xf numFmtId="49" fontId="18" fillId="0" borderId="0" xfId="18" applyNumberFormat="1" applyFont="1" applyFill="1" applyBorder="1" applyAlignment="1">
      <alignment vertical="top"/>
    </xf>
    <xf numFmtId="0" fontId="18" fillId="0" borderId="0" xfId="18" applyFont="1" applyFill="1" applyBorder="1" applyAlignment="1">
      <alignment vertical="top"/>
    </xf>
    <xf numFmtId="0" fontId="18" fillId="0" borderId="0" xfId="0" applyFont="1" applyBorder="1" applyAlignment="1">
      <alignment vertical="center" wrapText="1"/>
    </xf>
    <xf numFmtId="166" fontId="6" fillId="0" borderId="15" xfId="0" applyNumberFormat="1" applyFont="1" applyBorder="1" applyAlignment="1">
      <alignment horizontal="right"/>
    </xf>
    <xf numFmtId="166" fontId="6" fillId="0" borderId="15" xfId="0" applyNumberFormat="1" applyFont="1" applyFill="1" applyBorder="1"/>
    <xf numFmtId="3" fontId="6" fillId="0" borderId="15" xfId="0" applyNumberFormat="1" applyFont="1" applyBorder="1"/>
    <xf numFmtId="3" fontId="6" fillId="0" borderId="5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/>
    <xf numFmtId="3" fontId="17" fillId="0" borderId="5" xfId="8" applyNumberFormat="1" applyFont="1" applyFill="1" applyBorder="1" applyAlignment="1">
      <alignment horizontal="right"/>
    </xf>
    <xf numFmtId="171" fontId="17" fillId="0" borderId="5" xfId="8" applyNumberFormat="1" applyFont="1" applyFill="1" applyBorder="1" applyAlignment="1">
      <alignment horizontal="right"/>
    </xf>
    <xf numFmtId="3" fontId="17" fillId="0" borderId="5" xfId="8" applyNumberFormat="1" applyFont="1" applyFill="1" applyBorder="1"/>
    <xf numFmtId="3" fontId="23" fillId="0" borderId="5" xfId="8" applyNumberFormat="1" applyFont="1" applyFill="1" applyBorder="1"/>
    <xf numFmtId="3" fontId="23" fillId="0" borderId="5" xfId="8" applyNumberFormat="1" applyFont="1" applyFill="1" applyBorder="1" applyAlignment="1">
      <alignment horizontal="right"/>
    </xf>
    <xf numFmtId="171" fontId="23" fillId="0" borderId="5" xfId="8" applyNumberFormat="1" applyFont="1" applyFill="1" applyBorder="1" applyAlignment="1">
      <alignment horizontal="right"/>
    </xf>
    <xf numFmtId="3" fontId="30" fillId="0" borderId="5" xfId="8" applyNumberFormat="1" applyFont="1" applyFill="1" applyBorder="1" applyAlignment="1">
      <alignment horizontal="right"/>
    </xf>
    <xf numFmtId="166" fontId="6" fillId="0" borderId="5" xfId="0" applyNumberFormat="1" applyFont="1" applyBorder="1"/>
    <xf numFmtId="166" fontId="6" fillId="0" borderId="5" xfId="15" applyNumberFormat="1" applyFont="1" applyFill="1" applyBorder="1"/>
    <xf numFmtId="172" fontId="17" fillId="0" borderId="5" xfId="5" applyNumberFormat="1" applyFont="1" applyFill="1" applyBorder="1" applyAlignment="1">
      <alignment horizontal="right"/>
    </xf>
    <xf numFmtId="172" fontId="6" fillId="0" borderId="5" xfId="5" applyNumberFormat="1" applyFont="1" applyFill="1" applyBorder="1" applyAlignment="1">
      <alignment horizontal="right"/>
    </xf>
    <xf numFmtId="173" fontId="17" fillId="0" borderId="5" xfId="5" applyNumberFormat="1" applyFont="1" applyFill="1" applyBorder="1" applyAlignment="1">
      <alignment horizontal="right"/>
    </xf>
    <xf numFmtId="166" fontId="6" fillId="0" borderId="5" xfId="0" applyNumberFormat="1" applyFont="1" applyBorder="1" applyAlignment="1">
      <alignment horizontal="right"/>
    </xf>
    <xf numFmtId="166" fontId="6" fillId="0" borderId="5" xfId="0" applyNumberFormat="1" applyFont="1" applyFill="1" applyBorder="1"/>
    <xf numFmtId="165" fontId="6" fillId="0" borderId="5" xfId="0" applyNumberFormat="1" applyFont="1" applyFill="1" applyBorder="1" applyAlignment="1">
      <alignment horizontal="right"/>
    </xf>
    <xf numFmtId="166" fontId="6" fillId="0" borderId="5" xfId="0" applyNumberFormat="1" applyFont="1" applyFill="1" applyBorder="1" applyAlignment="1">
      <alignment horizontal="right"/>
    </xf>
    <xf numFmtId="3" fontId="6" fillId="0" borderId="5" xfId="0" applyNumberFormat="1" applyFont="1" applyBorder="1"/>
    <xf numFmtId="3" fontId="6" fillId="0" borderId="5" xfId="0" applyNumberFormat="1" applyFont="1" applyBorder="1" applyAlignment="1">
      <alignment horizontal="center"/>
    </xf>
    <xf numFmtId="171" fontId="6" fillId="0" borderId="5" xfId="9" applyNumberFormat="1" applyFont="1" applyFill="1" applyBorder="1" applyAlignment="1">
      <alignment horizontal="right"/>
    </xf>
    <xf numFmtId="171" fontId="6" fillId="0" borderId="5" xfId="5" applyNumberFormat="1" applyFont="1" applyFill="1" applyBorder="1"/>
    <xf numFmtId="171" fontId="28" fillId="0" borderId="5" xfId="5" applyNumberFormat="1" applyFont="1" applyFill="1" applyBorder="1"/>
    <xf numFmtId="171" fontId="28" fillId="0" borderId="5" xfId="9" applyNumberFormat="1" applyFont="1" applyFill="1" applyBorder="1" applyAlignment="1">
      <alignment horizontal="right"/>
    </xf>
    <xf numFmtId="3" fontId="6" fillId="0" borderId="5" xfId="9" applyNumberFormat="1" applyFont="1" applyFill="1" applyBorder="1" applyAlignment="1">
      <alignment horizontal="right"/>
    </xf>
    <xf numFmtId="3" fontId="30" fillId="0" borderId="5" xfId="9" applyNumberFormat="1" applyFont="1" applyFill="1" applyBorder="1" applyAlignment="1">
      <alignment horizontal="right"/>
    </xf>
    <xf numFmtId="3" fontId="17" fillId="0" borderId="5" xfId="9" applyNumberFormat="1" applyFont="1" applyFill="1" applyBorder="1" applyAlignment="1">
      <alignment horizontal="right"/>
    </xf>
    <xf numFmtId="176" fontId="6" fillId="0" borderId="5" xfId="9" applyNumberFormat="1" applyFont="1" applyFill="1" applyBorder="1" applyAlignment="1">
      <alignment horizontal="right"/>
    </xf>
    <xf numFmtId="168" fontId="6" fillId="0" borderId="5" xfId="0" applyNumberFormat="1" applyFont="1" applyBorder="1"/>
    <xf numFmtId="168" fontId="6" fillId="0" borderId="5" xfId="0" applyNumberFormat="1" applyFont="1" applyBorder="1" applyAlignment="1">
      <alignment horizontal="center"/>
    </xf>
    <xf numFmtId="49" fontId="6" fillId="0" borderId="0" xfId="18" applyNumberFormat="1" applyFont="1" applyFill="1" applyBorder="1" applyAlignment="1">
      <alignment vertical="top"/>
    </xf>
    <xf numFmtId="0" fontId="6" fillId="0" borderId="0" xfId="18" applyFont="1" applyFill="1" applyBorder="1" applyAlignment="1">
      <alignment vertical="top"/>
    </xf>
    <xf numFmtId="0" fontId="6" fillId="0" borderId="0" xfId="17" applyFont="1" applyFill="1" applyBorder="1" applyAlignment="1">
      <alignment vertical="top"/>
    </xf>
    <xf numFmtId="0" fontId="17" fillId="0" borderId="0" xfId="18" applyFont="1" applyFill="1" applyBorder="1" applyAlignment="1">
      <alignment vertical="top"/>
    </xf>
    <xf numFmtId="49" fontId="6" fillId="0" borderId="12" xfId="2" applyNumberFormat="1" applyFont="1" applyFill="1" applyBorder="1" applyAlignment="1">
      <alignment vertical="top"/>
    </xf>
    <xf numFmtId="0" fontId="6" fillId="0" borderId="12" xfId="2" applyFont="1" applyFill="1" applyBorder="1" applyAlignment="1">
      <alignment vertical="top"/>
    </xf>
    <xf numFmtId="0" fontId="6" fillId="0" borderId="12" xfId="0" applyFont="1" applyBorder="1"/>
    <xf numFmtId="3" fontId="6" fillId="0" borderId="5" xfId="0" applyNumberFormat="1" applyFont="1" applyFill="1" applyBorder="1"/>
    <xf numFmtId="3" fontId="6" fillId="0" borderId="5" xfId="15" applyNumberFormat="1" applyFont="1" applyFill="1" applyBorder="1"/>
    <xf numFmtId="3" fontId="6" fillId="0" borderId="5" xfId="15" applyNumberFormat="1" applyFont="1" applyFill="1" applyBorder="1" applyAlignment="1">
      <alignment horizontal="right"/>
    </xf>
    <xf numFmtId="3" fontId="33" fillId="0" borderId="5" xfId="15" applyNumberFormat="1" applyFont="1" applyFill="1" applyBorder="1" applyAlignment="1">
      <alignment horizontal="right"/>
    </xf>
    <xf numFmtId="3" fontId="17" fillId="0" borderId="5" xfId="0" applyNumberFormat="1" applyFont="1" applyFill="1" applyBorder="1"/>
    <xf numFmtId="3" fontId="17" fillId="0" borderId="5" xfId="15" applyNumberFormat="1" applyFont="1" applyFill="1" applyBorder="1"/>
    <xf numFmtId="3" fontId="17" fillId="0" borderId="5" xfId="15" applyNumberFormat="1" applyFont="1" applyFill="1" applyBorder="1" applyAlignment="1">
      <alignment vertical="center"/>
    </xf>
    <xf numFmtId="3" fontId="17" fillId="0" borderId="5" xfId="15" applyNumberFormat="1" applyFont="1" applyFill="1" applyBorder="1" applyAlignment="1">
      <alignment horizontal="right"/>
    </xf>
    <xf numFmtId="3" fontId="31" fillId="0" borderId="5" xfId="15" applyNumberFormat="1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/>
    </xf>
    <xf numFmtId="3" fontId="17" fillId="0" borderId="5" xfId="0" applyNumberFormat="1" applyFont="1" applyFill="1" applyBorder="1" applyAlignment="1">
      <alignment horizontal="right"/>
    </xf>
    <xf numFmtId="0" fontId="6" fillId="0" borderId="5" xfId="2" applyFont="1" applyBorder="1"/>
    <xf numFmtId="3" fontId="6" fillId="0" borderId="5" xfId="2" applyNumberFormat="1" applyFont="1" applyBorder="1"/>
    <xf numFmtId="0" fontId="17" fillId="0" borderId="5" xfId="0" applyFont="1" applyBorder="1" applyAlignment="1">
      <alignment horizontal="center"/>
    </xf>
    <xf numFmtId="0" fontId="6" fillId="0" borderId="5" xfId="0" applyFont="1" applyBorder="1" applyAlignment="1">
      <alignment wrapText="1"/>
    </xf>
    <xf numFmtId="2" fontId="6" fillId="0" borderId="5" xfId="0" applyNumberFormat="1" applyFont="1" applyBorder="1"/>
    <xf numFmtId="177" fontId="6" fillId="0" borderId="5" xfId="2" applyNumberFormat="1" applyFont="1" applyBorder="1"/>
    <xf numFmtId="0" fontId="17" fillId="0" borderId="5" xfId="2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top" wrapText="1"/>
    </xf>
    <xf numFmtId="0" fontId="6" fillId="0" borderId="5" xfId="2" applyFont="1" applyFill="1" applyBorder="1"/>
    <xf numFmtId="3" fontId="30" fillId="0" borderId="5" xfId="0" applyNumberFormat="1" applyFont="1" applyFill="1" applyBorder="1"/>
    <xf numFmtId="3" fontId="30" fillId="0" borderId="5" xfId="15" applyNumberFormat="1" applyFont="1" applyFill="1" applyBorder="1"/>
    <xf numFmtId="3" fontId="31" fillId="0" borderId="5" xfId="15" applyNumberFormat="1" applyFont="1" applyFill="1" applyBorder="1"/>
    <xf numFmtId="3" fontId="23" fillId="0" borderId="5" xfId="15" applyNumberFormat="1" applyFont="1" applyFill="1" applyBorder="1"/>
    <xf numFmtId="3" fontId="32" fillId="0" borderId="5" xfId="15" applyNumberFormat="1" applyFont="1" applyFill="1" applyBorder="1"/>
    <xf numFmtId="0" fontId="20" fillId="2" borderId="16" xfId="0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2" borderId="17" xfId="0" applyFont="1" applyFill="1" applyBorder="1" applyAlignment="1">
      <alignment horizontal="center" vertical="center" wrapText="1"/>
    </xf>
  </cellXfs>
  <cellStyles count="19">
    <cellStyle name="Ezres" xfId="1" builtinId="3"/>
    <cellStyle name="Normál" xfId="0" builtinId="0"/>
    <cellStyle name="Normál 2" xfId="2" xr:uid="{00000000-0005-0000-0000-000002000000}"/>
    <cellStyle name="Normál 3" xfId="3" xr:uid="{00000000-0005-0000-0000-000003000000}"/>
    <cellStyle name="Normál 4" xfId="4" xr:uid="{00000000-0005-0000-0000-000004000000}"/>
    <cellStyle name="Normál_01 fejezet" xfId="5" xr:uid="{00000000-0005-0000-0000-000005000000}"/>
    <cellStyle name="Normál_02 fejezet" xfId="6" xr:uid="{00000000-0005-0000-0000-000006000000}"/>
    <cellStyle name="Normal_0212-07" xfId="7" xr:uid="{00000000-0005-0000-0000-000007000000}"/>
    <cellStyle name="Normál_1.11b" xfId="8" xr:uid="{00000000-0005-0000-0000-000008000000}"/>
    <cellStyle name="Normál_1.11c" xfId="9" xr:uid="{00000000-0005-0000-0000-000009000000}"/>
    <cellStyle name="Normál_2.1.3.4-6" xfId="10" xr:uid="{00000000-0005-0000-0000-00000A000000}"/>
    <cellStyle name="Normál_2_1_1_11" xfId="11" xr:uid="{00000000-0005-0000-0000-00000B000000}"/>
    <cellStyle name="Normál_6.4.1.2." xfId="12" xr:uid="{00000000-0005-0000-0000-00000C000000}"/>
    <cellStyle name="Normál_6.4.1.2._1" xfId="13" xr:uid="{00000000-0005-0000-0000-00000D000000}"/>
    <cellStyle name="Normál_Aruszall_mod_05-08" xfId="14" xr:uid="{00000000-0005-0000-0000-00000E000000}"/>
    <cellStyle name="Normál_Beruhnegyed" xfId="15" xr:uid="{00000000-0005-0000-0000-00000F000000}"/>
    <cellStyle name="Normál_Munka1_1" xfId="16" xr:uid="{00000000-0005-0000-0000-000010000000}"/>
    <cellStyle name="Normál_tea3_1_4I" xfId="17" xr:uid="{00000000-0005-0000-0000-000011000000}"/>
    <cellStyle name="Normál_tea3_1_5I" xfId="18" xr:uid="{00000000-0005-0000-0000-000012000000}"/>
  </cellStyles>
  <dxfs count="0"/>
  <tableStyles count="0" defaultTableStyle="TableStyleMedium2" defaultPivotStyle="PivotStyleLight16"/>
  <colors>
    <mruColors>
      <color rgb="FF0083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Ivóvízfogyasztás alakulása (m</a:t>
            </a:r>
            <a:r>
              <a:rPr lang="hu-HU" sz="1200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hu-HU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/év)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1994-2017</a:t>
            </a:r>
          </a:p>
        </c:rich>
      </c:tx>
      <c:layout>
        <c:manualLayout>
          <c:xMode val="edge"/>
          <c:yMode val="edge"/>
          <c:x val="0.29811866859623731"/>
          <c:y val="3.4300799609351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52001574010214"/>
          <c:y val="0.25065995354236265"/>
          <c:w val="0.84228840775326963"/>
          <c:h val="0.44591086472272934"/>
        </c:manualLayout>
      </c:layout>
      <c:lineChart>
        <c:grouping val="standard"/>
        <c:varyColors val="0"/>
        <c:ser>
          <c:idx val="0"/>
          <c:order val="0"/>
          <c:tx>
            <c:strRef>
              <c:f>Grafikonok!$A$5</c:f>
              <c:strCache>
                <c:ptCount val="1"/>
                <c:pt idx="0">
                  <c:v>1 főre jutó vízfogyasztás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Grafikonok!$C$4:$Z$4</c:f>
              <c:strCache>
                <c:ptCount val="24"/>
                <c:pt idx="0">
                  <c:v>1994.</c:v>
                </c:pt>
                <c:pt idx="1">
                  <c:v>1995.</c:v>
                </c:pt>
                <c:pt idx="2">
                  <c:v>1996.</c:v>
                </c:pt>
                <c:pt idx="3">
                  <c:v>1997.</c:v>
                </c:pt>
                <c:pt idx="4">
                  <c:v>1998.</c:v>
                </c:pt>
                <c:pt idx="5">
                  <c:v>1999.</c:v>
                </c:pt>
                <c:pt idx="6">
                  <c:v>2000.</c:v>
                </c:pt>
                <c:pt idx="7">
                  <c:v>2001.</c:v>
                </c:pt>
                <c:pt idx="8">
                  <c:v>2002.</c:v>
                </c:pt>
                <c:pt idx="9">
                  <c:v>2003.</c:v>
                </c:pt>
                <c:pt idx="10">
                  <c:v>2004.</c:v>
                </c:pt>
                <c:pt idx="11">
                  <c:v>2005.</c:v>
                </c:pt>
                <c:pt idx="12">
                  <c:v>2006.</c:v>
                </c:pt>
                <c:pt idx="13">
                  <c:v>2007.</c:v>
                </c:pt>
                <c:pt idx="14">
                  <c:v>2008.</c:v>
                </c:pt>
                <c:pt idx="15">
                  <c:v>2009.</c:v>
                </c:pt>
                <c:pt idx="16">
                  <c:v>2010.</c:v>
                </c:pt>
                <c:pt idx="17">
                  <c:v>2011.</c:v>
                </c:pt>
                <c:pt idx="18">
                  <c:v>2012.</c:v>
                </c:pt>
                <c:pt idx="19">
                  <c:v>2013.</c:v>
                </c:pt>
                <c:pt idx="20">
                  <c:v>2014.</c:v>
                </c:pt>
                <c:pt idx="21">
                  <c:v>2015.</c:v>
                </c:pt>
                <c:pt idx="22">
                  <c:v>2016.</c:v>
                </c:pt>
                <c:pt idx="23">
                  <c:v>2017.</c:v>
                </c:pt>
              </c:strCache>
            </c:strRef>
          </c:cat>
          <c:val>
            <c:numRef>
              <c:f>Grafikonok!$C$5:$Z$5</c:f>
              <c:numCache>
                <c:formatCode>0.0</c:formatCode>
                <c:ptCount val="24"/>
                <c:pt idx="0">
                  <c:v>43.421427162990831</c:v>
                </c:pt>
                <c:pt idx="1">
                  <c:v>41.262918245644961</c:v>
                </c:pt>
                <c:pt idx="2">
                  <c:v>38.950047580005048</c:v>
                </c:pt>
                <c:pt idx="3">
                  <c:v>37.519908028902385</c:v>
                </c:pt>
                <c:pt idx="4">
                  <c:v>37.377892066510704</c:v>
                </c:pt>
                <c:pt idx="5">
                  <c:v>36.715311736549843</c:v>
                </c:pt>
                <c:pt idx="6">
                  <c:v>38.623218791002749</c:v>
                </c:pt>
                <c:pt idx="7">
                  <c:v>36.603202031518286</c:v>
                </c:pt>
                <c:pt idx="8">
                  <c:v>37.583109338830617</c:v>
                </c:pt>
                <c:pt idx="9">
                  <c:v>39.062753601900788</c:v>
                </c:pt>
                <c:pt idx="10">
                  <c:v>36.842831859493771</c:v>
                </c:pt>
                <c:pt idx="11">
                  <c:v>36.83420993688236</c:v>
                </c:pt>
                <c:pt idx="12">
                  <c:v>36.773255496287547</c:v>
                </c:pt>
                <c:pt idx="13">
                  <c:v>37.403723355593264</c:v>
                </c:pt>
                <c:pt idx="14">
                  <c:v>36.068537704460432</c:v>
                </c:pt>
                <c:pt idx="15">
                  <c:v>35.926448954517546</c:v>
                </c:pt>
                <c:pt idx="16">
                  <c:v>34.156698934739019</c:v>
                </c:pt>
                <c:pt idx="17">
                  <c:v>34.22700030457338</c:v>
                </c:pt>
                <c:pt idx="18">
                  <c:v>34.471547406658196</c:v>
                </c:pt>
                <c:pt idx="19">
                  <c:v>33.537831192833316</c:v>
                </c:pt>
                <c:pt idx="20">
                  <c:v>33.002073284989088</c:v>
                </c:pt>
                <c:pt idx="21">
                  <c:v>34.01041630685198</c:v>
                </c:pt>
                <c:pt idx="22">
                  <c:v>34.180657616147819</c:v>
                </c:pt>
                <c:pt idx="23">
                  <c:v>34.816949711513118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56-4EB2-A84E-D4F682A9DECB}"/>
            </c:ext>
          </c:extLst>
        </c:ser>
        <c:ser>
          <c:idx val="1"/>
          <c:order val="1"/>
          <c:tx>
            <c:strRef>
              <c:f>Grafikonok!$A$6</c:f>
              <c:strCache>
                <c:ptCount val="1"/>
                <c:pt idx="0">
                  <c:v>1 háztartásra jutó vízfogyasztás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Grafikonok!$C$4:$Z$4</c:f>
              <c:strCache>
                <c:ptCount val="24"/>
                <c:pt idx="0">
                  <c:v>1994.</c:v>
                </c:pt>
                <c:pt idx="1">
                  <c:v>1995.</c:v>
                </c:pt>
                <c:pt idx="2">
                  <c:v>1996.</c:v>
                </c:pt>
                <c:pt idx="3">
                  <c:v>1997.</c:v>
                </c:pt>
                <c:pt idx="4">
                  <c:v>1998.</c:v>
                </c:pt>
                <c:pt idx="5">
                  <c:v>1999.</c:v>
                </c:pt>
                <c:pt idx="6">
                  <c:v>2000.</c:v>
                </c:pt>
                <c:pt idx="7">
                  <c:v>2001.</c:v>
                </c:pt>
                <c:pt idx="8">
                  <c:v>2002.</c:v>
                </c:pt>
                <c:pt idx="9">
                  <c:v>2003.</c:v>
                </c:pt>
                <c:pt idx="10">
                  <c:v>2004.</c:v>
                </c:pt>
                <c:pt idx="11">
                  <c:v>2005.</c:v>
                </c:pt>
                <c:pt idx="12">
                  <c:v>2006.</c:v>
                </c:pt>
                <c:pt idx="13">
                  <c:v>2007.</c:v>
                </c:pt>
                <c:pt idx="14">
                  <c:v>2008.</c:v>
                </c:pt>
                <c:pt idx="15">
                  <c:v>2009.</c:v>
                </c:pt>
                <c:pt idx="16">
                  <c:v>2010.</c:v>
                </c:pt>
                <c:pt idx="17">
                  <c:v>2011.</c:v>
                </c:pt>
                <c:pt idx="18">
                  <c:v>2012.</c:v>
                </c:pt>
                <c:pt idx="19">
                  <c:v>2013.</c:v>
                </c:pt>
                <c:pt idx="20">
                  <c:v>2014.</c:v>
                </c:pt>
                <c:pt idx="21">
                  <c:v>2015.</c:v>
                </c:pt>
                <c:pt idx="22">
                  <c:v>2016.</c:v>
                </c:pt>
                <c:pt idx="23">
                  <c:v>2017.</c:v>
                </c:pt>
              </c:strCache>
            </c:strRef>
          </c:cat>
          <c:val>
            <c:numRef>
              <c:f>Grafikonok!$C$6:$Z$6</c:f>
              <c:numCache>
                <c:formatCode>0.0</c:formatCode>
                <c:ptCount val="24"/>
                <c:pt idx="0">
                  <c:v>112.04855695406677</c:v>
                </c:pt>
                <c:pt idx="1">
                  <c:v>105.63496902064321</c:v>
                </c:pt>
                <c:pt idx="2">
                  <c:v>98.807439249363568</c:v>
                </c:pt>
                <c:pt idx="3">
                  <c:v>94.316005171687266</c:v>
                </c:pt>
                <c:pt idx="4">
                  <c:v>93.188544036001659</c:v>
                </c:pt>
                <c:pt idx="5">
                  <c:v>90.794082356813959</c:v>
                </c:pt>
                <c:pt idx="6">
                  <c:v>95.517780430093353</c:v>
                </c:pt>
                <c:pt idx="7">
                  <c:v>91.357637662388626</c:v>
                </c:pt>
                <c:pt idx="8">
                  <c:v>92.880052455897697</c:v>
                </c:pt>
                <c:pt idx="9">
                  <c:v>95.595111242811342</c:v>
                </c:pt>
                <c:pt idx="10">
                  <c:v>89.154394892430275</c:v>
                </c:pt>
                <c:pt idx="11">
                  <c:v>88.173267336140981</c:v>
                </c:pt>
                <c:pt idx="12">
                  <c:v>87.335045908270018</c:v>
                </c:pt>
                <c:pt idx="13">
                  <c:v>87.983998115441821</c:v>
                </c:pt>
                <c:pt idx="14">
                  <c:v>84.084858628989721</c:v>
                </c:pt>
                <c:pt idx="15">
                  <c:v>83.076795543241346</c:v>
                </c:pt>
                <c:pt idx="16">
                  <c:v>77.689256912166996</c:v>
                </c:pt>
                <c:pt idx="17">
                  <c:v>77.371085555432401</c:v>
                </c:pt>
                <c:pt idx="18">
                  <c:v>77.594497783738689</c:v>
                </c:pt>
                <c:pt idx="19">
                  <c:v>75.150100384523768</c:v>
                </c:pt>
                <c:pt idx="20">
                  <c:v>73.757011826894001</c:v>
                </c:pt>
                <c:pt idx="21">
                  <c:v>75.733724619346916</c:v>
                </c:pt>
                <c:pt idx="22">
                  <c:v>75.759831338552601</c:v>
                </c:pt>
                <c:pt idx="23">
                  <c:v>76.754564625484193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56-4EB2-A84E-D4F682A9D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4519904"/>
        <c:axId val="1"/>
      </c:lineChart>
      <c:catAx>
        <c:axId val="109451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094519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074630471126853"/>
          <c:y val="0.80901602389147398"/>
          <c:w val="0.27326422334917744"/>
          <c:h val="7.64070689230836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Talaj és felszín alatti vizek védelme célú beruházások alakulása nemzetgazdasági áganként, millió Ft</a:t>
            </a:r>
          </a:p>
        </c:rich>
      </c:tx>
      <c:layout>
        <c:manualLayout>
          <c:xMode val="edge"/>
          <c:yMode val="edge"/>
          <c:x val="0.1449276491134126"/>
          <c:y val="3.099181784666853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455950540958269"/>
          <c:y val="0.11949709999242497"/>
          <c:w val="0.73570324574961365"/>
          <c:h val="0.5744246561039375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Grafikonok!$A$238</c:f>
              <c:strCache>
                <c:ptCount val="1"/>
                <c:pt idx="0">
                  <c:v>Mezőgazdaság, erdőgazdálkodás, halászat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Grafikonok!$B$237:$I$237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Grafikonok!$B$238:$I$238</c:f>
              <c:numCache>
                <c:formatCode>#,##0</c:formatCode>
                <c:ptCount val="8"/>
                <c:pt idx="0">
                  <c:v>761.06099999999992</c:v>
                </c:pt>
                <c:pt idx="1">
                  <c:v>742.51300000000003</c:v>
                </c:pt>
                <c:pt idx="2">
                  <c:v>1903.492</c:v>
                </c:pt>
                <c:pt idx="3">
                  <c:v>4439.826</c:v>
                </c:pt>
                <c:pt idx="4">
                  <c:v>8398.9480000000003</c:v>
                </c:pt>
                <c:pt idx="5">
                  <c:v>4757.37</c:v>
                </c:pt>
                <c:pt idx="6">
                  <c:v>3714.2080000000001</c:v>
                </c:pt>
                <c:pt idx="7">
                  <c:v>1796.1590000000001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6-4CF1-B689-9C5210E2A526}"/>
            </c:ext>
          </c:extLst>
        </c:ser>
        <c:ser>
          <c:idx val="1"/>
          <c:order val="1"/>
          <c:tx>
            <c:strRef>
              <c:f>Grafikonok!$A$239</c:f>
              <c:strCache>
                <c:ptCount val="1"/>
                <c:pt idx="0">
                  <c:v>Feldolgozóipar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Grafikonok!$B$237:$I$237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Grafikonok!$B$239:$I$239</c:f>
              <c:numCache>
                <c:formatCode>#,##0</c:formatCode>
                <c:ptCount val="8"/>
                <c:pt idx="0">
                  <c:v>3901.3379999999997</c:v>
                </c:pt>
                <c:pt idx="1">
                  <c:v>5613.2849999999999</c:v>
                </c:pt>
                <c:pt idx="2">
                  <c:v>4585.2309999999998</c:v>
                </c:pt>
                <c:pt idx="3">
                  <c:v>3527.8059999999996</c:v>
                </c:pt>
                <c:pt idx="4">
                  <c:v>2883.3470000000002</c:v>
                </c:pt>
                <c:pt idx="5">
                  <c:v>4851.8500000000004</c:v>
                </c:pt>
                <c:pt idx="6">
                  <c:v>5973.7839999999997</c:v>
                </c:pt>
                <c:pt idx="7">
                  <c:v>1875.0329999999999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6-4CF1-B689-9C5210E2A526}"/>
            </c:ext>
          </c:extLst>
        </c:ser>
        <c:ser>
          <c:idx val="2"/>
          <c:order val="2"/>
          <c:tx>
            <c:strRef>
              <c:f>Grafikonok!$A$240</c:f>
              <c:strCache>
                <c:ptCount val="1"/>
                <c:pt idx="0">
                  <c:v>Villamosenergia, gáz-, gőzellátás, légkondícionálás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Grafikonok!$B$237:$I$237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Grafikonok!$B$240:$I$240</c:f>
              <c:numCache>
                <c:formatCode>#,##0</c:formatCode>
                <c:ptCount val="8"/>
                <c:pt idx="0">
                  <c:v>845.08999999999992</c:v>
                </c:pt>
                <c:pt idx="1">
                  <c:v>1769.83</c:v>
                </c:pt>
                <c:pt idx="2">
                  <c:v>1428.8720000000001</c:v>
                </c:pt>
                <c:pt idx="3">
                  <c:v>869.41000000000008</c:v>
                </c:pt>
                <c:pt idx="4">
                  <c:v>1187.2929999999999</c:v>
                </c:pt>
                <c:pt idx="5">
                  <c:v>595.93799999999999</c:v>
                </c:pt>
                <c:pt idx="6">
                  <c:v>486.84800000000001</c:v>
                </c:pt>
                <c:pt idx="7">
                  <c:v>1072.9280000000001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A6-4CF1-B689-9C5210E2A526}"/>
            </c:ext>
          </c:extLst>
        </c:ser>
        <c:ser>
          <c:idx val="3"/>
          <c:order val="3"/>
          <c:tx>
            <c:strRef>
              <c:f>Grafikonok!$A$241</c:f>
              <c:strCache>
                <c:ptCount val="1"/>
                <c:pt idx="0">
                  <c:v>Vízellátás, szennyvíz gyűjtése, kezelése, hulladékgazdálkodás, szennyeződésmentesítés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Grafikonok!$B$237:$I$237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Grafikonok!$B$241:$I$241</c:f>
              <c:numCache>
                <c:formatCode>#,##0</c:formatCode>
                <c:ptCount val="8"/>
                <c:pt idx="0">
                  <c:v>541.03700000000003</c:v>
                </c:pt>
                <c:pt idx="1">
                  <c:v>1021.355</c:v>
                </c:pt>
                <c:pt idx="2">
                  <c:v>1643.3779999999999</c:v>
                </c:pt>
                <c:pt idx="3">
                  <c:v>1314.2629999999999</c:v>
                </c:pt>
                <c:pt idx="4">
                  <c:v>4432.7830000000004</c:v>
                </c:pt>
                <c:pt idx="5">
                  <c:v>2335.6030000000001</c:v>
                </c:pt>
                <c:pt idx="6">
                  <c:v>1008.067</c:v>
                </c:pt>
                <c:pt idx="7">
                  <c:v>2206.346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A6-4CF1-B689-9C5210E2A526}"/>
            </c:ext>
          </c:extLst>
        </c:ser>
        <c:ser>
          <c:idx val="4"/>
          <c:order val="4"/>
          <c:tx>
            <c:strRef>
              <c:f>Grafikonok!$A$242</c:f>
              <c:strCache>
                <c:ptCount val="1"/>
                <c:pt idx="0">
                  <c:v>Építőipar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Grafikonok!$B$237:$I$237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Grafikonok!$B$242:$I$242</c:f>
              <c:numCache>
                <c:formatCode>#,##0</c:formatCode>
                <c:ptCount val="8"/>
                <c:pt idx="0">
                  <c:v>7.3090000000000002</c:v>
                </c:pt>
                <c:pt idx="1">
                  <c:v>17.88</c:v>
                </c:pt>
                <c:pt idx="2">
                  <c:v>33.728000000000002</c:v>
                </c:pt>
                <c:pt idx="3">
                  <c:v>21.076999999999998</c:v>
                </c:pt>
                <c:pt idx="4">
                  <c:v>3.1179999999999999</c:v>
                </c:pt>
                <c:pt idx="5">
                  <c:v>225.61699999999999</c:v>
                </c:pt>
                <c:pt idx="6">
                  <c:v>103.104</c:v>
                </c:pt>
                <c:pt idx="7">
                  <c:v>620.721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8A6-4CF1-B689-9C5210E2A526}"/>
            </c:ext>
          </c:extLst>
        </c:ser>
        <c:ser>
          <c:idx val="5"/>
          <c:order val="5"/>
          <c:tx>
            <c:strRef>
              <c:f>Grafikonok!$A$243</c:f>
              <c:strCache>
                <c:ptCount val="1"/>
                <c:pt idx="0">
                  <c:v>Kereskedelem, gépjárműjavítás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Grafikonok!$B$237:$I$237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Grafikonok!$B$243:$I$243</c:f>
              <c:numCache>
                <c:formatCode>#,##0</c:formatCode>
                <c:ptCount val="8"/>
                <c:pt idx="0">
                  <c:v>128.45600000000002</c:v>
                </c:pt>
                <c:pt idx="1">
                  <c:v>107.70399999999999</c:v>
                </c:pt>
                <c:pt idx="2">
                  <c:v>54.103000000000002</c:v>
                </c:pt>
                <c:pt idx="3">
                  <c:v>57.170999999999999</c:v>
                </c:pt>
                <c:pt idx="4">
                  <c:v>94.016999999999996</c:v>
                </c:pt>
                <c:pt idx="5">
                  <c:v>1383.4739999999999</c:v>
                </c:pt>
                <c:pt idx="6">
                  <c:v>1245.624</c:v>
                </c:pt>
                <c:pt idx="7">
                  <c:v>9.8219999999999992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8A6-4CF1-B689-9C5210E2A526}"/>
            </c:ext>
          </c:extLst>
        </c:ser>
        <c:ser>
          <c:idx val="6"/>
          <c:order val="6"/>
          <c:tx>
            <c:strRef>
              <c:f>Grafikonok!$A$244</c:f>
              <c:strCache>
                <c:ptCount val="1"/>
                <c:pt idx="0">
                  <c:v>Szállítás, raktározás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Grafikonok!$B$237:$I$237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Grafikonok!$B$244:$I$244</c:f>
              <c:numCache>
                <c:formatCode>#,##0</c:formatCode>
                <c:ptCount val="8"/>
                <c:pt idx="0">
                  <c:v>3456.759</c:v>
                </c:pt>
                <c:pt idx="1">
                  <c:v>3724.645</c:v>
                </c:pt>
                <c:pt idx="2">
                  <c:v>195.07999999999998</c:v>
                </c:pt>
                <c:pt idx="3">
                  <c:v>1418.001</c:v>
                </c:pt>
                <c:pt idx="4">
                  <c:v>960.03899999999999</c:v>
                </c:pt>
                <c:pt idx="5">
                  <c:v>558.48099999999999</c:v>
                </c:pt>
                <c:pt idx="6">
                  <c:v>538.67700000000002</c:v>
                </c:pt>
                <c:pt idx="7">
                  <c:v>403.947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8A6-4CF1-B689-9C5210E2A526}"/>
            </c:ext>
          </c:extLst>
        </c:ser>
        <c:ser>
          <c:idx val="7"/>
          <c:order val="7"/>
          <c:tx>
            <c:strRef>
              <c:f>Grafikonok!$A$245</c:f>
              <c:strCache>
                <c:ptCount val="1"/>
                <c:pt idx="0">
                  <c:v>Szálláshely-szolgáltatás, vendéglátás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Grafikonok!$B$237:$I$237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Grafikonok!$B$245:$I$245</c:f>
              <c:numCache>
                <c:formatCode>#,##0</c:formatCode>
                <c:ptCount val="8"/>
                <c:pt idx="0">
                  <c:v>5.2279999999999998</c:v>
                </c:pt>
                <c:pt idx="1">
                  <c:v>0</c:v>
                </c:pt>
                <c:pt idx="2">
                  <c:v>0.28499999999999998</c:v>
                </c:pt>
                <c:pt idx="3">
                  <c:v>0</c:v>
                </c:pt>
                <c:pt idx="4">
                  <c:v>0</c:v>
                </c:pt>
                <c:pt idx="5">
                  <c:v>0.2</c:v>
                </c:pt>
                <c:pt idx="6">
                  <c:v>0</c:v>
                </c:pt>
                <c:pt idx="7">
                  <c:v>4.7190000000000003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8A6-4CF1-B689-9C5210E2A526}"/>
            </c:ext>
          </c:extLst>
        </c:ser>
        <c:ser>
          <c:idx val="8"/>
          <c:order val="8"/>
          <c:tx>
            <c:strRef>
              <c:f>Grafikonok!$A$246</c:f>
              <c:strCache>
                <c:ptCount val="1"/>
                <c:pt idx="0">
                  <c:v>Közigazgatás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Grafikonok!$B$237:$I$237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Grafikonok!$B$246:$I$246</c:f>
              <c:numCache>
                <c:formatCode>#,##0</c:formatCode>
                <c:ptCount val="8"/>
                <c:pt idx="0">
                  <c:v>18326.947</c:v>
                </c:pt>
                <c:pt idx="1">
                  <c:v>8397.2119999999995</c:v>
                </c:pt>
                <c:pt idx="2">
                  <c:v>4357.5649999999996</c:v>
                </c:pt>
                <c:pt idx="3">
                  <c:v>3240.9450000000002</c:v>
                </c:pt>
                <c:pt idx="4">
                  <c:v>296.85500000000002</c:v>
                </c:pt>
                <c:pt idx="5">
                  <c:v>1035.1099999999999</c:v>
                </c:pt>
                <c:pt idx="6">
                  <c:v>7593.3710000000001</c:v>
                </c:pt>
                <c:pt idx="7">
                  <c:v>2924.5460000000003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8A6-4CF1-B689-9C5210E2A526}"/>
            </c:ext>
          </c:extLst>
        </c:ser>
        <c:ser>
          <c:idx val="9"/>
          <c:order val="9"/>
          <c:tx>
            <c:strRef>
              <c:f>Grafikonok!$A$247</c:f>
              <c:strCache>
                <c:ptCount val="1"/>
                <c:pt idx="0">
                  <c:v>Egyéb ágazatok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Grafikonok!$B$237:$I$237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Grafikonok!$B$247:$I$247</c:f>
              <c:numCache>
                <c:formatCode>#,##0</c:formatCode>
                <c:ptCount val="8"/>
                <c:pt idx="0">
                  <c:v>353.979000000003</c:v>
                </c:pt>
                <c:pt idx="1">
                  <c:v>228.28199999999924</c:v>
                </c:pt>
                <c:pt idx="2">
                  <c:v>60.412000000002081</c:v>
                </c:pt>
                <c:pt idx="3">
                  <c:v>821.8760000000002</c:v>
                </c:pt>
                <c:pt idx="4">
                  <c:v>755.5730000000076</c:v>
                </c:pt>
                <c:pt idx="5">
                  <c:v>129.9429999999993</c:v>
                </c:pt>
                <c:pt idx="6">
                  <c:v>388.14300000000367</c:v>
                </c:pt>
                <c:pt idx="7">
                  <c:v>81.482999999998356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8A6-4CF1-B689-9C5210E2A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4546144"/>
        <c:axId val="1"/>
        <c:axId val="0"/>
      </c:bar3DChart>
      <c:catAx>
        <c:axId val="116454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164546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1300175797414"/>
          <c:y val="0.74880789141027504"/>
          <c:w val="0.74924676096938569"/>
          <c:h val="0.233394667452553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Szennyvízkezelési folyó ráfordítások alakulása nemzetgazdasági áganként, millió Ft</a:t>
            </a:r>
          </a:p>
        </c:rich>
      </c:tx>
      <c:layout>
        <c:manualLayout>
          <c:xMode val="edge"/>
          <c:yMode val="edge"/>
          <c:x val="0.14492766148133923"/>
          <c:y val="3.099181784666853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6537867078825347"/>
          <c:y val="0.11949709999242497"/>
          <c:w val="0.72488408037094276"/>
          <c:h val="0.5744246561039375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Grafikonok!$A$191</c:f>
              <c:strCache>
                <c:ptCount val="1"/>
                <c:pt idx="0">
                  <c:v>Mezőgazdaság, erdőgazdálkodás, halászat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Grafikonok!$L$190:$S$190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Grafikonok!$L$191:$S$191</c:f>
              <c:numCache>
                <c:formatCode>#,##0</c:formatCode>
                <c:ptCount val="8"/>
                <c:pt idx="0">
                  <c:v>448.61599999999999</c:v>
                </c:pt>
                <c:pt idx="1">
                  <c:v>552.55399999999997</c:v>
                </c:pt>
                <c:pt idx="2">
                  <c:v>484.38599999999997</c:v>
                </c:pt>
                <c:pt idx="3">
                  <c:v>572.40200000000004</c:v>
                </c:pt>
                <c:pt idx="4">
                  <c:v>458.32900000000006</c:v>
                </c:pt>
                <c:pt idx="5">
                  <c:v>497.16399999999999</c:v>
                </c:pt>
                <c:pt idx="6">
                  <c:v>739.42</c:v>
                </c:pt>
                <c:pt idx="7">
                  <c:v>545.84500000000003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C0-4064-8B25-FF8EDA971023}"/>
            </c:ext>
          </c:extLst>
        </c:ser>
        <c:ser>
          <c:idx val="1"/>
          <c:order val="1"/>
          <c:tx>
            <c:strRef>
              <c:f>Grafikonok!$A$192</c:f>
              <c:strCache>
                <c:ptCount val="1"/>
                <c:pt idx="0">
                  <c:v>Feldolgozóipar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Grafikonok!$L$190:$S$190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Grafikonok!$L$192:$S$192</c:f>
              <c:numCache>
                <c:formatCode>#,##0</c:formatCode>
                <c:ptCount val="8"/>
                <c:pt idx="0">
                  <c:v>20393.219000000001</c:v>
                </c:pt>
                <c:pt idx="1">
                  <c:v>22662.156999999999</c:v>
                </c:pt>
                <c:pt idx="2">
                  <c:v>26376.594000000001</c:v>
                </c:pt>
                <c:pt idx="3">
                  <c:v>23482.899000000001</c:v>
                </c:pt>
                <c:pt idx="4">
                  <c:v>24213.085000000003</c:v>
                </c:pt>
                <c:pt idx="5">
                  <c:v>26640.143000000004</c:v>
                </c:pt>
                <c:pt idx="6">
                  <c:v>27440.128000000001</c:v>
                </c:pt>
                <c:pt idx="7">
                  <c:v>33730.018100000001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C0-4064-8B25-FF8EDA971023}"/>
            </c:ext>
          </c:extLst>
        </c:ser>
        <c:ser>
          <c:idx val="2"/>
          <c:order val="2"/>
          <c:tx>
            <c:strRef>
              <c:f>Grafikonok!$A$193</c:f>
              <c:strCache>
                <c:ptCount val="1"/>
                <c:pt idx="0">
                  <c:v>Villamosenergia, gáz-, gőzellátás, légkondícionálás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Grafikonok!$L$190:$S$190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Grafikonok!$L$193:$S$193</c:f>
              <c:numCache>
                <c:formatCode>#,##0</c:formatCode>
                <c:ptCount val="8"/>
                <c:pt idx="0">
                  <c:v>3255.5509999999999</c:v>
                </c:pt>
                <c:pt idx="1">
                  <c:v>3550.1619999999998</c:v>
                </c:pt>
                <c:pt idx="2">
                  <c:v>3501.8659999999995</c:v>
                </c:pt>
                <c:pt idx="3">
                  <c:v>1516.7460000000001</c:v>
                </c:pt>
                <c:pt idx="4">
                  <c:v>1525.396</c:v>
                </c:pt>
                <c:pt idx="5">
                  <c:v>1512.7920000000001</c:v>
                </c:pt>
                <c:pt idx="6">
                  <c:v>1586.461</c:v>
                </c:pt>
                <c:pt idx="7">
                  <c:v>1640.4709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5C0-4064-8B25-FF8EDA971023}"/>
            </c:ext>
          </c:extLst>
        </c:ser>
        <c:ser>
          <c:idx val="3"/>
          <c:order val="3"/>
          <c:tx>
            <c:strRef>
              <c:f>Grafikonok!$A$194</c:f>
              <c:strCache>
                <c:ptCount val="1"/>
                <c:pt idx="0">
                  <c:v>Vízellátás, szennyvíz gyűjtése, kezelése, hulladékgazdálkodás, szennyeződésmentesítés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Grafikonok!$L$190:$S$190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Grafikonok!$L$194:$S$194</c:f>
              <c:numCache>
                <c:formatCode>#,##0</c:formatCode>
                <c:ptCount val="8"/>
                <c:pt idx="0">
                  <c:v>46556.945000000007</c:v>
                </c:pt>
                <c:pt idx="1">
                  <c:v>47582.17</c:v>
                </c:pt>
                <c:pt idx="2">
                  <c:v>71411.514999999999</c:v>
                </c:pt>
                <c:pt idx="3">
                  <c:v>79998.108999999997</c:v>
                </c:pt>
                <c:pt idx="4">
                  <c:v>87141.426000000007</c:v>
                </c:pt>
                <c:pt idx="5">
                  <c:v>84726.376000000004</c:v>
                </c:pt>
                <c:pt idx="6">
                  <c:v>98002.442999999999</c:v>
                </c:pt>
                <c:pt idx="7">
                  <c:v>95659.205200000011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5C0-4064-8B25-FF8EDA971023}"/>
            </c:ext>
          </c:extLst>
        </c:ser>
        <c:ser>
          <c:idx val="4"/>
          <c:order val="4"/>
          <c:tx>
            <c:strRef>
              <c:f>Grafikonok!$A$195</c:f>
              <c:strCache>
                <c:ptCount val="1"/>
                <c:pt idx="0">
                  <c:v>Építőipar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Grafikonok!$L$190:$S$190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Grafikonok!$L$195:$S$195</c:f>
              <c:numCache>
                <c:formatCode>#,##0</c:formatCode>
                <c:ptCount val="8"/>
                <c:pt idx="0">
                  <c:v>517.048</c:v>
                </c:pt>
                <c:pt idx="1">
                  <c:v>1149.0350000000001</c:v>
                </c:pt>
                <c:pt idx="2">
                  <c:v>620.39099999999996</c:v>
                </c:pt>
                <c:pt idx="3">
                  <c:v>1588.0130000000001</c:v>
                </c:pt>
                <c:pt idx="4">
                  <c:v>3401.701</c:v>
                </c:pt>
                <c:pt idx="5">
                  <c:v>4434.2309999999998</c:v>
                </c:pt>
                <c:pt idx="6">
                  <c:v>314.80400000000003</c:v>
                </c:pt>
                <c:pt idx="7">
                  <c:v>321.23449999999997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5C0-4064-8B25-FF8EDA971023}"/>
            </c:ext>
          </c:extLst>
        </c:ser>
        <c:ser>
          <c:idx val="5"/>
          <c:order val="5"/>
          <c:tx>
            <c:strRef>
              <c:f>Grafikonok!$A$196</c:f>
              <c:strCache>
                <c:ptCount val="1"/>
                <c:pt idx="0">
                  <c:v>Kereskedelem, gépjárműjavítás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Grafikonok!$L$190:$S$190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Grafikonok!$L$196:$S$196</c:f>
              <c:numCache>
                <c:formatCode>#,##0</c:formatCode>
                <c:ptCount val="8"/>
                <c:pt idx="0">
                  <c:v>1433.038</c:v>
                </c:pt>
                <c:pt idx="1">
                  <c:v>2643.7759999999998</c:v>
                </c:pt>
                <c:pt idx="2">
                  <c:v>1883.6149999999998</c:v>
                </c:pt>
                <c:pt idx="3">
                  <c:v>3519.2980000000002</c:v>
                </c:pt>
                <c:pt idx="4">
                  <c:v>2994.2080000000001</c:v>
                </c:pt>
                <c:pt idx="5">
                  <c:v>1872.915</c:v>
                </c:pt>
                <c:pt idx="6">
                  <c:v>2387.3179999999998</c:v>
                </c:pt>
                <c:pt idx="7">
                  <c:v>2221.7061999999996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5C0-4064-8B25-FF8EDA971023}"/>
            </c:ext>
          </c:extLst>
        </c:ser>
        <c:ser>
          <c:idx val="6"/>
          <c:order val="6"/>
          <c:tx>
            <c:strRef>
              <c:f>Grafikonok!$A$197</c:f>
              <c:strCache>
                <c:ptCount val="1"/>
                <c:pt idx="0">
                  <c:v>Szállítás, raktározás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Grafikonok!$L$190:$S$190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Grafikonok!$L$197:$S$197</c:f>
              <c:numCache>
                <c:formatCode>#,##0</c:formatCode>
                <c:ptCount val="8"/>
                <c:pt idx="0">
                  <c:v>1469.175</c:v>
                </c:pt>
                <c:pt idx="1">
                  <c:v>1128.8309999999999</c:v>
                </c:pt>
                <c:pt idx="2">
                  <c:v>1710.8100000000002</c:v>
                </c:pt>
                <c:pt idx="3">
                  <c:v>1824.9960000000001</c:v>
                </c:pt>
                <c:pt idx="4">
                  <c:v>1861.5519999999999</c:v>
                </c:pt>
                <c:pt idx="5">
                  <c:v>1931.174</c:v>
                </c:pt>
                <c:pt idx="6">
                  <c:v>1889.357</c:v>
                </c:pt>
                <c:pt idx="7">
                  <c:v>1831.2322000000001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5C0-4064-8B25-FF8EDA971023}"/>
            </c:ext>
          </c:extLst>
        </c:ser>
        <c:ser>
          <c:idx val="7"/>
          <c:order val="7"/>
          <c:tx>
            <c:strRef>
              <c:f>Grafikonok!$A$198</c:f>
              <c:strCache>
                <c:ptCount val="1"/>
                <c:pt idx="0">
                  <c:v>Szálláshely-szolgáltatás, vendéglátás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Grafikonok!$L$190:$S$190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Grafikonok!$L$198:$S$198</c:f>
              <c:numCache>
                <c:formatCode>#,##0</c:formatCode>
                <c:ptCount val="8"/>
                <c:pt idx="0">
                  <c:v>1165.4929999999999</c:v>
                </c:pt>
                <c:pt idx="1">
                  <c:v>1151.4649999999999</c:v>
                </c:pt>
                <c:pt idx="2">
                  <c:v>1208.3130000000001</c:v>
                </c:pt>
                <c:pt idx="3">
                  <c:v>1286.568</c:v>
                </c:pt>
                <c:pt idx="4">
                  <c:v>1253.7369999999999</c:v>
                </c:pt>
                <c:pt idx="5">
                  <c:v>1206.982</c:v>
                </c:pt>
                <c:pt idx="6">
                  <c:v>1566.5229999999999</c:v>
                </c:pt>
                <c:pt idx="7">
                  <c:v>1518.3306999999998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5C0-4064-8B25-FF8EDA971023}"/>
            </c:ext>
          </c:extLst>
        </c:ser>
        <c:ser>
          <c:idx val="8"/>
          <c:order val="8"/>
          <c:tx>
            <c:strRef>
              <c:f>Grafikonok!$A$199</c:f>
              <c:strCache>
                <c:ptCount val="1"/>
                <c:pt idx="0">
                  <c:v>Közigazgatás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Grafikonok!$L$190:$S$190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Grafikonok!$L$199:$S$199</c:f>
              <c:numCache>
                <c:formatCode>#,##0</c:formatCode>
                <c:ptCount val="8"/>
                <c:pt idx="0">
                  <c:v>9672.0519999999997</c:v>
                </c:pt>
                <c:pt idx="1">
                  <c:v>4719.7130000000006</c:v>
                </c:pt>
                <c:pt idx="2">
                  <c:v>3502.9</c:v>
                </c:pt>
                <c:pt idx="3">
                  <c:v>3247.1559999999999</c:v>
                </c:pt>
                <c:pt idx="4">
                  <c:v>3649.8180000000002</c:v>
                </c:pt>
                <c:pt idx="5">
                  <c:v>3619.7040000000002</c:v>
                </c:pt>
                <c:pt idx="6">
                  <c:v>5494.6819999999998</c:v>
                </c:pt>
                <c:pt idx="7">
                  <c:v>3224.9211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5C0-4064-8B25-FF8EDA971023}"/>
            </c:ext>
          </c:extLst>
        </c:ser>
        <c:ser>
          <c:idx val="9"/>
          <c:order val="9"/>
          <c:tx>
            <c:strRef>
              <c:f>Grafikonok!$A$200</c:f>
              <c:strCache>
                <c:ptCount val="1"/>
                <c:pt idx="0">
                  <c:v>Egyéb ágazatok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Grafikonok!$L$190:$S$190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Grafikonok!$L$200:$S$200</c:f>
              <c:numCache>
                <c:formatCode>#,##0</c:formatCode>
                <c:ptCount val="8"/>
                <c:pt idx="0">
                  <c:v>7000.9769000000088</c:v>
                </c:pt>
                <c:pt idx="1">
                  <c:v>6471.6089000000065</c:v>
                </c:pt>
                <c:pt idx="2">
                  <c:v>8124.7369999999937</c:v>
                </c:pt>
                <c:pt idx="3">
                  <c:v>7492.2385000000504</c:v>
                </c:pt>
                <c:pt idx="4">
                  <c:v>7348.0577000000194</c:v>
                </c:pt>
                <c:pt idx="5">
                  <c:v>8108.3389999999781</c:v>
                </c:pt>
                <c:pt idx="6">
                  <c:v>8649.1863000000012</c:v>
                </c:pt>
                <c:pt idx="7">
                  <c:v>8017.6789000000281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5C0-4064-8B25-FF8EDA971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4547392"/>
        <c:axId val="1"/>
        <c:axId val="0"/>
      </c:bar3DChart>
      <c:catAx>
        <c:axId val="116454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1645473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180334408977696"/>
          <c:y val="0.74880789141027504"/>
          <c:w val="0.765103117738125"/>
          <c:h val="0.233394667452553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Talaj és felszín alatti vizek védelme célú folyó ráfordítások alakulása nemzetgazdasági áganként, millió Ft</a:t>
            </a:r>
          </a:p>
        </c:rich>
      </c:tx>
      <c:layout>
        <c:manualLayout>
          <c:xMode val="edge"/>
          <c:yMode val="edge"/>
          <c:x val="0.14492775161095731"/>
          <c:y val="3.099177456374438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432122022271083"/>
          <c:y val="0.11924698373654033"/>
          <c:w val="0.73611222046233071"/>
          <c:h val="0.57322234287389562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Grafikonok!$A$238</c:f>
              <c:strCache>
                <c:ptCount val="1"/>
                <c:pt idx="0">
                  <c:v>Mezőgazdaság, erdőgazdálkodás, halászat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Grafikonok!$B$237:$I$237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Grafikonok!$L$238:$S$238</c:f>
              <c:numCache>
                <c:formatCode>#,##0</c:formatCode>
                <c:ptCount val="8"/>
                <c:pt idx="0">
                  <c:v>122.379</c:v>
                </c:pt>
                <c:pt idx="1">
                  <c:v>184.958</c:v>
                </c:pt>
                <c:pt idx="2">
                  <c:v>190.61099999999999</c:v>
                </c:pt>
                <c:pt idx="3">
                  <c:v>277.26499999999999</c:v>
                </c:pt>
                <c:pt idx="4">
                  <c:v>140.91300000000001</c:v>
                </c:pt>
                <c:pt idx="5">
                  <c:v>446.31599999999997</c:v>
                </c:pt>
                <c:pt idx="6">
                  <c:v>128.71</c:v>
                </c:pt>
                <c:pt idx="7">
                  <c:v>255.66560000000001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72-4E91-84EF-82C7E388E751}"/>
            </c:ext>
          </c:extLst>
        </c:ser>
        <c:ser>
          <c:idx val="1"/>
          <c:order val="1"/>
          <c:tx>
            <c:strRef>
              <c:f>Grafikonok!$A$239</c:f>
              <c:strCache>
                <c:ptCount val="1"/>
                <c:pt idx="0">
                  <c:v>Feldolgozóipar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Grafikonok!$B$237:$I$237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Grafikonok!$L$239:$S$239</c:f>
              <c:numCache>
                <c:formatCode>#,##0</c:formatCode>
                <c:ptCount val="8"/>
                <c:pt idx="0">
                  <c:v>629.43100000000004</c:v>
                </c:pt>
                <c:pt idx="1">
                  <c:v>1479.077</c:v>
                </c:pt>
                <c:pt idx="2">
                  <c:v>1603.231</c:v>
                </c:pt>
                <c:pt idx="3">
                  <c:v>7734.3209999999999</c:v>
                </c:pt>
                <c:pt idx="4">
                  <c:v>731.09400000000005</c:v>
                </c:pt>
                <c:pt idx="5">
                  <c:v>1059.133</c:v>
                </c:pt>
                <c:pt idx="6">
                  <c:v>1462.96</c:v>
                </c:pt>
                <c:pt idx="7">
                  <c:v>1943.8288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72-4E91-84EF-82C7E388E751}"/>
            </c:ext>
          </c:extLst>
        </c:ser>
        <c:ser>
          <c:idx val="2"/>
          <c:order val="2"/>
          <c:tx>
            <c:strRef>
              <c:f>Grafikonok!$A$240</c:f>
              <c:strCache>
                <c:ptCount val="1"/>
                <c:pt idx="0">
                  <c:v>Villamosenergia, gáz-, gőzellátás, légkondícionálás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Grafikonok!$B$237:$I$237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Grafikonok!$L$240:$S$240</c:f>
              <c:numCache>
                <c:formatCode>#,##0</c:formatCode>
                <c:ptCount val="8"/>
                <c:pt idx="0">
                  <c:v>580.05999999999995</c:v>
                </c:pt>
                <c:pt idx="1">
                  <c:v>602.04300000000001</c:v>
                </c:pt>
                <c:pt idx="2">
                  <c:v>243.30600000000001</c:v>
                </c:pt>
                <c:pt idx="3">
                  <c:v>450.69799999999998</c:v>
                </c:pt>
                <c:pt idx="4">
                  <c:v>359.79599999999999</c:v>
                </c:pt>
                <c:pt idx="5">
                  <c:v>323.815</c:v>
                </c:pt>
                <c:pt idx="6">
                  <c:v>426.19799999999998</c:v>
                </c:pt>
                <c:pt idx="7">
                  <c:v>887.98709999999994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72-4E91-84EF-82C7E388E751}"/>
            </c:ext>
          </c:extLst>
        </c:ser>
        <c:ser>
          <c:idx val="3"/>
          <c:order val="3"/>
          <c:tx>
            <c:strRef>
              <c:f>Grafikonok!$A$241</c:f>
              <c:strCache>
                <c:ptCount val="1"/>
                <c:pt idx="0">
                  <c:v>Vízellátás, szennyvíz gyűjtése, kezelése, hulladékgazdálkodás, szennyeződésmentesítés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Grafikonok!$B$237:$I$237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Grafikonok!$L$241:$S$241</c:f>
              <c:numCache>
                <c:formatCode>#,##0</c:formatCode>
                <c:ptCount val="8"/>
                <c:pt idx="0">
                  <c:v>1101.481</c:v>
                </c:pt>
                <c:pt idx="1">
                  <c:v>516.471</c:v>
                </c:pt>
                <c:pt idx="2">
                  <c:v>2514.64</c:v>
                </c:pt>
                <c:pt idx="3">
                  <c:v>1796.038</c:v>
                </c:pt>
                <c:pt idx="4">
                  <c:v>3179.6379999999999</c:v>
                </c:pt>
                <c:pt idx="5">
                  <c:v>1427.3879999999999</c:v>
                </c:pt>
                <c:pt idx="6">
                  <c:v>7119.2049999999999</c:v>
                </c:pt>
                <c:pt idx="7">
                  <c:v>7710.5014000000001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72-4E91-84EF-82C7E388E751}"/>
            </c:ext>
          </c:extLst>
        </c:ser>
        <c:ser>
          <c:idx val="4"/>
          <c:order val="4"/>
          <c:tx>
            <c:strRef>
              <c:f>Grafikonok!$A$242</c:f>
              <c:strCache>
                <c:ptCount val="1"/>
                <c:pt idx="0">
                  <c:v>Építőipar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Grafikonok!$B$237:$I$237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Grafikonok!$L$242:$S$242</c:f>
              <c:numCache>
                <c:formatCode>#,##0</c:formatCode>
                <c:ptCount val="8"/>
                <c:pt idx="0">
                  <c:v>30.547000000000001</c:v>
                </c:pt>
                <c:pt idx="1">
                  <c:v>40.424999999999997</c:v>
                </c:pt>
                <c:pt idx="2">
                  <c:v>29.213000000000001</c:v>
                </c:pt>
                <c:pt idx="3">
                  <c:v>33.997999999999998</c:v>
                </c:pt>
                <c:pt idx="4">
                  <c:v>32.409999999999997</c:v>
                </c:pt>
                <c:pt idx="5">
                  <c:v>19.902999999999999</c:v>
                </c:pt>
                <c:pt idx="6">
                  <c:v>30.277999999999999</c:v>
                </c:pt>
                <c:pt idx="7">
                  <c:v>19.946200000000001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72-4E91-84EF-82C7E388E751}"/>
            </c:ext>
          </c:extLst>
        </c:ser>
        <c:ser>
          <c:idx val="5"/>
          <c:order val="5"/>
          <c:tx>
            <c:strRef>
              <c:f>Grafikonok!$A$243</c:f>
              <c:strCache>
                <c:ptCount val="1"/>
                <c:pt idx="0">
                  <c:v>Kereskedelem, gépjárműjavítás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Grafikonok!$B$237:$I$237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Grafikonok!$L$243:$S$243</c:f>
              <c:numCache>
                <c:formatCode>#,##0</c:formatCode>
                <c:ptCount val="8"/>
                <c:pt idx="0">
                  <c:v>84.662999999999997</c:v>
                </c:pt>
                <c:pt idx="1">
                  <c:v>74.680999999999997</c:v>
                </c:pt>
                <c:pt idx="2">
                  <c:v>586.72199999999998</c:v>
                </c:pt>
                <c:pt idx="3">
                  <c:v>532.78800000000001</c:v>
                </c:pt>
                <c:pt idx="4">
                  <c:v>69.17</c:v>
                </c:pt>
                <c:pt idx="5">
                  <c:v>924.83799999999997</c:v>
                </c:pt>
                <c:pt idx="6">
                  <c:v>21.442</c:v>
                </c:pt>
                <c:pt idx="7">
                  <c:v>25.807200000000002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272-4E91-84EF-82C7E388E751}"/>
            </c:ext>
          </c:extLst>
        </c:ser>
        <c:ser>
          <c:idx val="6"/>
          <c:order val="6"/>
          <c:tx>
            <c:strRef>
              <c:f>Grafikonok!$A$244</c:f>
              <c:strCache>
                <c:ptCount val="1"/>
                <c:pt idx="0">
                  <c:v>Szállítás, raktározás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Grafikonok!$B$237:$I$237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Grafikonok!$L$244:$S$244</c:f>
              <c:numCache>
                <c:formatCode>#,##0</c:formatCode>
                <c:ptCount val="8"/>
                <c:pt idx="0">
                  <c:v>184.03899999999999</c:v>
                </c:pt>
                <c:pt idx="1">
                  <c:v>163.14099999999999</c:v>
                </c:pt>
                <c:pt idx="2">
                  <c:v>224.84</c:v>
                </c:pt>
                <c:pt idx="3">
                  <c:v>384.077</c:v>
                </c:pt>
                <c:pt idx="4">
                  <c:v>234.75700000000001</c:v>
                </c:pt>
                <c:pt idx="5">
                  <c:v>220.23599999999999</c:v>
                </c:pt>
                <c:pt idx="6">
                  <c:v>178.107</c:v>
                </c:pt>
                <c:pt idx="7">
                  <c:v>283.62400000000002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272-4E91-84EF-82C7E388E751}"/>
            </c:ext>
          </c:extLst>
        </c:ser>
        <c:ser>
          <c:idx val="7"/>
          <c:order val="7"/>
          <c:tx>
            <c:strRef>
              <c:f>Grafikonok!$A$245</c:f>
              <c:strCache>
                <c:ptCount val="1"/>
                <c:pt idx="0">
                  <c:v>Szálláshely-szolgáltatás, vendéglátás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Grafikonok!$B$237:$I$237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Grafikonok!$L$245:$S$245</c:f>
              <c:numCache>
                <c:formatCode>#,##0</c:formatCode>
                <c:ptCount val="8"/>
                <c:pt idx="0">
                  <c:v>38.533999999999999</c:v>
                </c:pt>
                <c:pt idx="1">
                  <c:v>0.27</c:v>
                </c:pt>
                <c:pt idx="2">
                  <c:v>5.0000000000000001E-3</c:v>
                </c:pt>
                <c:pt idx="3">
                  <c:v>0</c:v>
                </c:pt>
                <c:pt idx="4">
                  <c:v>1.6379999999999999</c:v>
                </c:pt>
                <c:pt idx="5">
                  <c:v>0.27300000000000002</c:v>
                </c:pt>
                <c:pt idx="6">
                  <c:v>3.9359999999999999</c:v>
                </c:pt>
                <c:pt idx="7">
                  <c:v>0.96260000000000001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272-4E91-84EF-82C7E388E751}"/>
            </c:ext>
          </c:extLst>
        </c:ser>
        <c:ser>
          <c:idx val="8"/>
          <c:order val="8"/>
          <c:tx>
            <c:strRef>
              <c:f>Grafikonok!$A$246</c:f>
              <c:strCache>
                <c:ptCount val="1"/>
                <c:pt idx="0">
                  <c:v>Közigazgatás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Grafikonok!$B$237:$I$237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Grafikonok!$L$246:$S$246</c:f>
              <c:numCache>
                <c:formatCode>#,##0</c:formatCode>
                <c:ptCount val="8"/>
                <c:pt idx="0">
                  <c:v>3145.4360000000001</c:v>
                </c:pt>
                <c:pt idx="1">
                  <c:v>95.372</c:v>
                </c:pt>
                <c:pt idx="2">
                  <c:v>673.91899999999998</c:v>
                </c:pt>
                <c:pt idx="3">
                  <c:v>497.82299999999998</c:v>
                </c:pt>
                <c:pt idx="4">
                  <c:v>523.86900000000003</c:v>
                </c:pt>
                <c:pt idx="5">
                  <c:v>741.91300000000001</c:v>
                </c:pt>
                <c:pt idx="6">
                  <c:v>835.68600000000004</c:v>
                </c:pt>
                <c:pt idx="7">
                  <c:v>302.91230000000002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272-4E91-84EF-82C7E388E751}"/>
            </c:ext>
          </c:extLst>
        </c:ser>
        <c:ser>
          <c:idx val="9"/>
          <c:order val="9"/>
          <c:tx>
            <c:strRef>
              <c:f>Grafikonok!$A$247</c:f>
              <c:strCache>
                <c:ptCount val="1"/>
                <c:pt idx="0">
                  <c:v>Egyéb ágazatok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Grafikonok!$B$237:$I$237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Grafikonok!$L$247:$S$247</c:f>
              <c:numCache>
                <c:formatCode>#,##0</c:formatCode>
                <c:ptCount val="8"/>
                <c:pt idx="0">
                  <c:v>998.3125</c:v>
                </c:pt>
                <c:pt idx="1">
                  <c:v>1240.1839</c:v>
                </c:pt>
                <c:pt idx="2">
                  <c:v>606.10649999999987</c:v>
                </c:pt>
                <c:pt idx="3">
                  <c:v>3246.7469999999958</c:v>
                </c:pt>
                <c:pt idx="4">
                  <c:v>3172.5092000000031</c:v>
                </c:pt>
                <c:pt idx="5">
                  <c:v>162.20509999999922</c:v>
                </c:pt>
                <c:pt idx="6">
                  <c:v>82.017699999998513</c:v>
                </c:pt>
                <c:pt idx="7">
                  <c:v>51.231800000001385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E272-4E91-84EF-82C7E388E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4546976"/>
        <c:axId val="1"/>
        <c:axId val="0"/>
      </c:bar3DChart>
      <c:catAx>
        <c:axId val="1164546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1645469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4824828592545"/>
          <c:y val="0.74800458439001982"/>
          <c:w val="0.76429453337525566"/>
          <c:h val="0.232640734669898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Mezőgazdaság, erdőgazdálkodás, halászat környezetvédelmi beruházási ráfordításának szerkezete 2012-ben</a:t>
            </a:r>
          </a:p>
        </c:rich>
      </c:tx>
      <c:layout>
        <c:manualLayout>
          <c:xMode val="edge"/>
          <c:yMode val="edge"/>
          <c:x val="0.11650508288233882"/>
          <c:y val="3.11750599520383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1488770303603967E-2"/>
          <c:y val="0.41966525138932148"/>
          <c:w val="0.54207205399229808"/>
          <c:h val="0.3189455910558843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DE2-4E11-A588-1EF4D836C7B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DE2-4E11-A588-1EF4D836C7B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DE2-4E11-A588-1EF4D836C7B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DE2-4E11-A588-1EF4D836C7B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DE2-4E11-A588-1EF4D836C7B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DE2-4E11-A588-1EF4D836C7B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DE2-4E11-A588-1EF4D836C7B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DE2-4E11-A588-1EF4D836C7B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Grafikonok!$A$290:$A$297</c:f>
              <c:strCache>
                <c:ptCount val="8"/>
                <c:pt idx="0">
                  <c:v>Levegőtisztaság védelme</c:v>
                </c:pt>
                <c:pt idx="1">
                  <c:v>Szennyvízkezelés</c:v>
                </c:pt>
                <c:pt idx="2">
                  <c:v>Veszélyes hulladékok kezelése</c:v>
                </c:pt>
                <c:pt idx="3">
                  <c:v>Nem veszélyes hulladékok kezelése</c:v>
                </c:pt>
                <c:pt idx="4">
                  <c:v>Talaj és felszín alatti vizek védelme</c:v>
                </c:pt>
                <c:pt idx="5">
                  <c:v>Zaj- és rezgés elleni védelem</c:v>
                </c:pt>
                <c:pt idx="6">
                  <c:v>Táj- és természet-védelem</c:v>
                </c:pt>
                <c:pt idx="7">
                  <c:v>Egyéb</c:v>
                </c:pt>
              </c:strCache>
            </c:strRef>
          </c:cat>
          <c:val>
            <c:numRef>
              <c:f>Grafikonok!$B$290:$B$297</c:f>
              <c:numCache>
                <c:formatCode>#,##0.0</c:formatCode>
                <c:ptCount val="8"/>
                <c:pt idx="0">
                  <c:v>6.3659999999999997</c:v>
                </c:pt>
                <c:pt idx="1">
                  <c:v>638.87099999999998</c:v>
                </c:pt>
                <c:pt idx="2">
                  <c:v>319.28800000000001</c:v>
                </c:pt>
                <c:pt idx="3">
                  <c:v>87.933000000000007</c:v>
                </c:pt>
                <c:pt idx="4">
                  <c:v>1796.1590000000001</c:v>
                </c:pt>
                <c:pt idx="5">
                  <c:v>3.7930000000000001</c:v>
                </c:pt>
                <c:pt idx="6">
                  <c:v>25.138000000000002</c:v>
                </c:pt>
                <c:pt idx="7">
                  <c:v>319.43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DE2-4E11-A588-1EF4D836C7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701718093564788"/>
          <c:y val="0.24260052859116354"/>
          <c:w val="0.27471226118534836"/>
          <c:h val="0.687059512269631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u-H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Mezőgazdaság, erdőgazdálkodás, halászat környezetvédelmi beruházásainak alakulása, MFt</a:t>
            </a:r>
          </a:p>
        </c:rich>
      </c:tx>
      <c:layout>
        <c:manualLayout>
          <c:xMode val="edge"/>
          <c:yMode val="edge"/>
          <c:x val="0.11650502425060945"/>
          <c:y val="3.1175059952038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63129808748307"/>
          <c:y val="0.22062401787324329"/>
          <c:w val="0.83171652463295886"/>
          <c:h val="0.55395813183390441"/>
        </c:manualLayout>
      </c:layout>
      <c:lineChart>
        <c:grouping val="standard"/>
        <c:varyColors val="0"/>
        <c:ser>
          <c:idx val="0"/>
          <c:order val="0"/>
          <c:tx>
            <c:strRef>
              <c:f>Grafikonok!$A$327</c:f>
              <c:strCache>
                <c:ptCount val="1"/>
                <c:pt idx="0">
                  <c:v>Szennyvízkezelés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Grafikonok!$B$326:$I$326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Grafikonok!$B$327:$I$327</c:f>
              <c:numCache>
                <c:formatCode>#,##0</c:formatCode>
                <c:ptCount val="8"/>
                <c:pt idx="0">
                  <c:v>300.88599999999997</c:v>
                </c:pt>
                <c:pt idx="1">
                  <c:v>510.10599999999999</c:v>
                </c:pt>
                <c:pt idx="2">
                  <c:v>494.22</c:v>
                </c:pt>
                <c:pt idx="3">
                  <c:v>2754.3210000000004</c:v>
                </c:pt>
                <c:pt idx="4">
                  <c:v>4140.5569999999998</c:v>
                </c:pt>
                <c:pt idx="5">
                  <c:v>1151.2760000000001</c:v>
                </c:pt>
                <c:pt idx="6">
                  <c:v>548.30099999999993</c:v>
                </c:pt>
                <c:pt idx="7">
                  <c:v>638.87099999999998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92-40A2-9B0E-5E814BE67689}"/>
            </c:ext>
          </c:extLst>
        </c:ser>
        <c:ser>
          <c:idx val="1"/>
          <c:order val="1"/>
          <c:tx>
            <c:strRef>
              <c:f>Grafikonok!$A$328</c:f>
              <c:strCache>
                <c:ptCount val="1"/>
                <c:pt idx="0">
                  <c:v>Talaj és felszín alatti vizek védelme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Grafikonok!$B$326:$I$326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Grafikonok!$B$328:$I$328</c:f>
              <c:numCache>
                <c:formatCode>#,##0</c:formatCode>
                <c:ptCount val="8"/>
                <c:pt idx="0">
                  <c:v>761.06099999999992</c:v>
                </c:pt>
                <c:pt idx="1">
                  <c:v>742.51300000000003</c:v>
                </c:pt>
                <c:pt idx="2">
                  <c:v>1903.492</c:v>
                </c:pt>
                <c:pt idx="3">
                  <c:v>4439.826</c:v>
                </c:pt>
                <c:pt idx="4">
                  <c:v>8398.9480000000003</c:v>
                </c:pt>
                <c:pt idx="5">
                  <c:v>4757.37</c:v>
                </c:pt>
                <c:pt idx="6">
                  <c:v>3714.2080000000001</c:v>
                </c:pt>
                <c:pt idx="7">
                  <c:v>1796.1590000000001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92-40A2-9B0E-5E814BE67689}"/>
            </c:ext>
          </c:extLst>
        </c:ser>
        <c:ser>
          <c:idx val="2"/>
          <c:order val="2"/>
          <c:tx>
            <c:strRef>
              <c:f>Grafikonok!$A$329</c:f>
              <c:strCache>
                <c:ptCount val="1"/>
                <c:pt idx="0">
                  <c:v>Hulladékkezelés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Grafikonok!$B$326:$I$326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Grafikonok!$B$329:$I$329</c:f>
              <c:numCache>
                <c:formatCode>#,##0</c:formatCode>
                <c:ptCount val="8"/>
                <c:pt idx="0">
                  <c:v>336.06600000000003</c:v>
                </c:pt>
                <c:pt idx="1">
                  <c:v>1781.0419999999999</c:v>
                </c:pt>
                <c:pt idx="2">
                  <c:v>187.15200000000002</c:v>
                </c:pt>
                <c:pt idx="3">
                  <c:v>2509.6080000000002</c:v>
                </c:pt>
                <c:pt idx="4">
                  <c:v>1790.5370000000003</c:v>
                </c:pt>
                <c:pt idx="5">
                  <c:v>1411.52</c:v>
                </c:pt>
                <c:pt idx="6">
                  <c:v>3787.7210000000005</c:v>
                </c:pt>
                <c:pt idx="7">
                  <c:v>407.221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92-40A2-9B0E-5E814BE67689}"/>
            </c:ext>
          </c:extLst>
        </c:ser>
        <c:ser>
          <c:idx val="3"/>
          <c:order val="3"/>
          <c:tx>
            <c:strRef>
              <c:f>Grafikonok!$A$330</c:f>
              <c:strCache>
                <c:ptCount val="1"/>
                <c:pt idx="0">
                  <c:v>Összes kvi beruházás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Grafikonok!$B$326:$I$326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Grafikonok!$B$330:$I$330</c:f>
              <c:numCache>
                <c:formatCode>#,##0</c:formatCode>
                <c:ptCount val="8"/>
                <c:pt idx="0">
                  <c:v>2131.962</c:v>
                </c:pt>
                <c:pt idx="1">
                  <c:v>5467.0330000000004</c:v>
                </c:pt>
                <c:pt idx="2">
                  <c:v>3759.4870000000001</c:v>
                </c:pt>
                <c:pt idx="3">
                  <c:v>10192.793000000001</c:v>
                </c:pt>
                <c:pt idx="4">
                  <c:v>16475.489999999998</c:v>
                </c:pt>
                <c:pt idx="5">
                  <c:v>9048.4770000000008</c:v>
                </c:pt>
                <c:pt idx="6">
                  <c:v>9990.0620000000017</c:v>
                </c:pt>
                <c:pt idx="7">
                  <c:v>3196.9780000000001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92-40A2-9B0E-5E814BE676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4550720"/>
        <c:axId val="1"/>
      </c:lineChart>
      <c:catAx>
        <c:axId val="1164550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MFt</a:t>
                </a:r>
              </a:p>
            </c:rich>
          </c:tx>
          <c:layout>
            <c:manualLayout>
              <c:xMode val="edge"/>
              <c:yMode val="edge"/>
              <c:x val="2.5889967637540454E-2"/>
              <c:y val="0.4652288248141643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1645507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094428161227915"/>
          <c:y val="0.87780649276497336"/>
          <c:w val="0.64272229316624852"/>
          <c:h val="0.103707096191642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Mezőgazdaság, erdőgazdálkodás, halászat folyó környezetvédelmi ráfordításainak alakulása</a:t>
            </a:r>
          </a:p>
        </c:rich>
      </c:tx>
      <c:layout>
        <c:manualLayout>
          <c:xMode val="edge"/>
          <c:yMode val="edge"/>
          <c:x val="0.19579322002225449"/>
          <c:y val="3.11750599520383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3430441934734549"/>
          <c:y val="0.19184697206368984"/>
          <c:w val="0.84304340337309647"/>
          <c:h val="0.54436578323071982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Grafikonok!$A$358</c:f>
              <c:strCache>
                <c:ptCount val="1"/>
                <c:pt idx="0">
                  <c:v>Szennyvízkezelés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Grafikonok!$B$357:$I$357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Grafikonok!$B$358:$I$358</c:f>
              <c:numCache>
                <c:formatCode>#,##0</c:formatCode>
                <c:ptCount val="8"/>
                <c:pt idx="0">
                  <c:v>448.61599999999999</c:v>
                </c:pt>
                <c:pt idx="1">
                  <c:v>552.55399999999997</c:v>
                </c:pt>
                <c:pt idx="2">
                  <c:v>484.38599999999997</c:v>
                </c:pt>
                <c:pt idx="3">
                  <c:v>572.40200000000004</c:v>
                </c:pt>
                <c:pt idx="4">
                  <c:v>458.32900000000006</c:v>
                </c:pt>
                <c:pt idx="5">
                  <c:v>497.16399999999999</c:v>
                </c:pt>
                <c:pt idx="6">
                  <c:v>739.42</c:v>
                </c:pt>
                <c:pt idx="7">
                  <c:v>545.84500000000003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C0-4D4C-B281-8318C8AA17F1}"/>
            </c:ext>
          </c:extLst>
        </c:ser>
        <c:ser>
          <c:idx val="1"/>
          <c:order val="1"/>
          <c:tx>
            <c:strRef>
              <c:f>Grafikonok!$A$359</c:f>
              <c:strCache>
                <c:ptCount val="1"/>
                <c:pt idx="0">
                  <c:v>Talaj és felszín alatti vizek védelme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Grafikonok!$B$357:$I$357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Grafikonok!$B$359:$I$359</c:f>
              <c:numCache>
                <c:formatCode>#,##0</c:formatCode>
                <c:ptCount val="8"/>
                <c:pt idx="0">
                  <c:v>122.379</c:v>
                </c:pt>
                <c:pt idx="1">
                  <c:v>184.958</c:v>
                </c:pt>
                <c:pt idx="2">
                  <c:v>190.61099999999999</c:v>
                </c:pt>
                <c:pt idx="3">
                  <c:v>277.26499999999999</c:v>
                </c:pt>
                <c:pt idx="4">
                  <c:v>140.91300000000001</c:v>
                </c:pt>
                <c:pt idx="5">
                  <c:v>446.31599999999997</c:v>
                </c:pt>
                <c:pt idx="6">
                  <c:v>128.71</c:v>
                </c:pt>
                <c:pt idx="7">
                  <c:v>255.66560000000001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C0-4D4C-B281-8318C8AA17F1}"/>
            </c:ext>
          </c:extLst>
        </c:ser>
        <c:ser>
          <c:idx val="2"/>
          <c:order val="2"/>
          <c:tx>
            <c:strRef>
              <c:f>Grafikonok!$A$360</c:f>
              <c:strCache>
                <c:ptCount val="1"/>
                <c:pt idx="0">
                  <c:v>Nem veszélyes hulladékok kezelése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Grafikonok!$B$357:$I$357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Grafikonok!$B$360:$I$360</c:f>
              <c:numCache>
                <c:formatCode>#,##0</c:formatCode>
                <c:ptCount val="8"/>
                <c:pt idx="0">
                  <c:v>692.68600000000004</c:v>
                </c:pt>
                <c:pt idx="1">
                  <c:v>840.58600000000001</c:v>
                </c:pt>
                <c:pt idx="2">
                  <c:v>1157.453</c:v>
                </c:pt>
                <c:pt idx="3">
                  <c:v>1705</c:v>
                </c:pt>
                <c:pt idx="4">
                  <c:v>1690.3869999999999</c:v>
                </c:pt>
                <c:pt idx="5">
                  <c:v>1247.6750000000002</c:v>
                </c:pt>
                <c:pt idx="6">
                  <c:v>1376.74</c:v>
                </c:pt>
                <c:pt idx="7">
                  <c:v>2091.0320000000002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C0-4D4C-B281-8318C8AA17F1}"/>
            </c:ext>
          </c:extLst>
        </c:ser>
        <c:ser>
          <c:idx val="3"/>
          <c:order val="3"/>
          <c:tx>
            <c:strRef>
              <c:f>Grafikonok!$A$361</c:f>
              <c:strCache>
                <c:ptCount val="1"/>
                <c:pt idx="0">
                  <c:v>Veszélyes hulladékok kezelése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Grafikonok!$B$357:$I$357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Grafikonok!$B$361:$I$361</c:f>
              <c:numCache>
                <c:formatCode>#,##0</c:formatCode>
                <c:ptCount val="8"/>
                <c:pt idx="0">
                  <c:v>1674.848</c:v>
                </c:pt>
                <c:pt idx="1">
                  <c:v>1386.3209999999999</c:v>
                </c:pt>
                <c:pt idx="2">
                  <c:v>1398.8680000000002</c:v>
                </c:pt>
                <c:pt idx="3">
                  <c:v>1118.123</c:v>
                </c:pt>
                <c:pt idx="4">
                  <c:v>1236.0609999999999</c:v>
                </c:pt>
                <c:pt idx="5">
                  <c:v>1058.519</c:v>
                </c:pt>
                <c:pt idx="6">
                  <c:v>1228.105</c:v>
                </c:pt>
                <c:pt idx="7">
                  <c:v>1076.7266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C0-4D4C-B281-8318C8AA17F1}"/>
            </c:ext>
          </c:extLst>
        </c:ser>
        <c:ser>
          <c:idx val="4"/>
          <c:order val="4"/>
          <c:tx>
            <c:strRef>
              <c:f>Grafikonok!$A$362</c:f>
              <c:strCache>
                <c:ptCount val="1"/>
                <c:pt idx="0">
                  <c:v>Egyéb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Grafikonok!$B$357:$I$357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Grafikonok!$B$362:$I$362</c:f>
              <c:numCache>
                <c:formatCode>#,##0</c:formatCode>
                <c:ptCount val="8"/>
                <c:pt idx="0">
                  <c:v>563.58799999999974</c:v>
                </c:pt>
                <c:pt idx="1">
                  <c:v>1243.1610000000001</c:v>
                </c:pt>
                <c:pt idx="2">
                  <c:v>541.404</c:v>
                </c:pt>
                <c:pt idx="3">
                  <c:v>982.96199999999953</c:v>
                </c:pt>
                <c:pt idx="4">
                  <c:v>925.42100000000028</c:v>
                </c:pt>
                <c:pt idx="5">
                  <c:v>523.10799999999927</c:v>
                </c:pt>
                <c:pt idx="6">
                  <c:v>541.60399999999981</c:v>
                </c:pt>
                <c:pt idx="7">
                  <c:v>467.19909999999936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C0-4D4C-B281-8318C8AA17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4545728"/>
        <c:axId val="1"/>
        <c:axId val="0"/>
      </c:bar3DChart>
      <c:catAx>
        <c:axId val="116454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MFt</a:t>
                </a:r>
              </a:p>
            </c:rich>
          </c:tx>
          <c:layout>
            <c:manualLayout>
              <c:xMode val="edge"/>
              <c:yMode val="edge"/>
              <c:x val="3.7216828478964403E-2"/>
              <c:y val="0.458034580209847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1645457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913626218264562"/>
          <c:y val="0.82780485710114571"/>
          <c:w val="0.61958430715004609"/>
          <c:h val="0.15370873185547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u-HU"/>
              <a:t>Halászat kibocsátása termelési támogatással növelt összegének megoszlása 2013-ban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02427799906775E-2"/>
          <c:y val="0.16231930004330855"/>
          <c:w val="0.55233325308193093"/>
          <c:h val="0.7942051466404739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032-4DDC-ABB2-CEA25864ED8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032-4DDC-ABB2-CEA25864ED88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032-4DDC-ABB2-CEA25864ED88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032-4DDC-ABB2-CEA25864ED88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032-4DDC-ABB2-CEA25864ED88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9032-4DDC-ABB2-CEA25864ED88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Grafikonok!$N$165:$N$170</c:f>
              <c:strCache>
                <c:ptCount val="6"/>
                <c:pt idx="0">
                  <c:v>Folyó termelőfelhasználás</c:v>
                </c:pt>
                <c:pt idx="1">
                  <c:v>Bérek és keresetek</c:v>
                </c:pt>
                <c:pt idx="2">
                  <c:v>Társadalombiztosítási hozzájárulás</c:v>
                </c:pt>
                <c:pt idx="3">
                  <c:v>Termelési adók</c:v>
                </c:pt>
                <c:pt idx="4">
                  <c:v>Bruttó működési eredmény termelési támogatás nélkül</c:v>
                </c:pt>
                <c:pt idx="5">
                  <c:v>Termelési támogatások</c:v>
                </c:pt>
              </c:strCache>
            </c:strRef>
          </c:cat>
          <c:val>
            <c:numRef>
              <c:f>Grafikonok!$O$165:$O$170</c:f>
              <c:numCache>
                <c:formatCode>#,##0</c:formatCode>
                <c:ptCount val="6"/>
                <c:pt idx="0">
                  <c:v>7255</c:v>
                </c:pt>
                <c:pt idx="1">
                  <c:v>2641</c:v>
                </c:pt>
                <c:pt idx="2">
                  <c:v>475</c:v>
                </c:pt>
                <c:pt idx="3">
                  <c:v>60</c:v>
                </c:pt>
                <c:pt idx="4">
                  <c:v>1324</c:v>
                </c:pt>
                <c:pt idx="5">
                  <c:v>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32-4DDC-ABB2-CEA25864E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62611604030451"/>
          <c:y val="0.14815281483405665"/>
          <c:w val="0.23137635561670314"/>
          <c:h val="0.69008021646389539"/>
        </c:manualLayout>
      </c:layout>
      <c:overlay val="0"/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Tógazdasági és intenzív üzemi haltermelés üzemelő területe gazdálkodási formánként, hektár </a:t>
            </a:r>
          </a:p>
        </c:rich>
      </c:tx>
      <c:layout>
        <c:manualLayout>
          <c:xMode val="edge"/>
          <c:yMode val="edge"/>
          <c:x val="0.1262137621146871"/>
          <c:y val="3.11750599520383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7087532058322046E-2"/>
          <c:y val="0.20383740781767043"/>
          <c:w val="0.88026029066211986"/>
          <c:h val="0.5827351776434578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Grafikonok!$A$409</c:f>
              <c:strCache>
                <c:ptCount val="1"/>
                <c:pt idx="0">
                  <c:v>Állami gazdálkodó szervezetek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Grafikonok!$B$408:$Y$408</c:f>
              <c:strCache>
                <c:ptCount val="24"/>
                <c:pt idx="0">
                  <c:v>1995.</c:v>
                </c:pt>
                <c:pt idx="1">
                  <c:v>1996.</c:v>
                </c:pt>
                <c:pt idx="2">
                  <c:v>1997.</c:v>
                </c:pt>
                <c:pt idx="3">
                  <c:v>1998.</c:v>
                </c:pt>
                <c:pt idx="4">
                  <c:v>1999.</c:v>
                </c:pt>
                <c:pt idx="5">
                  <c:v>2000.</c:v>
                </c:pt>
                <c:pt idx="6">
                  <c:v>2001.</c:v>
                </c:pt>
                <c:pt idx="7">
                  <c:v>2002.</c:v>
                </c:pt>
                <c:pt idx="8">
                  <c:v>2003.</c:v>
                </c:pt>
                <c:pt idx="9">
                  <c:v>2004.</c:v>
                </c:pt>
                <c:pt idx="10">
                  <c:v>2005.</c:v>
                </c:pt>
                <c:pt idx="11">
                  <c:v>2006.</c:v>
                </c:pt>
                <c:pt idx="12">
                  <c:v>2007.</c:v>
                </c:pt>
                <c:pt idx="13">
                  <c:v>2008.</c:v>
                </c:pt>
                <c:pt idx="14">
                  <c:v>2009.</c:v>
                </c:pt>
                <c:pt idx="15">
                  <c:v>2010.</c:v>
                </c:pt>
                <c:pt idx="16">
                  <c:v>2011.</c:v>
                </c:pt>
                <c:pt idx="17">
                  <c:v>2012.</c:v>
                </c:pt>
                <c:pt idx="18">
                  <c:v>2013.</c:v>
                </c:pt>
                <c:pt idx="19">
                  <c:v>2014.</c:v>
                </c:pt>
                <c:pt idx="20">
                  <c:v>2015.</c:v>
                </c:pt>
                <c:pt idx="21">
                  <c:v>2016.</c:v>
                </c:pt>
                <c:pt idx="22">
                  <c:v>2017.</c:v>
                </c:pt>
                <c:pt idx="23">
                  <c:v>2018.</c:v>
                </c:pt>
              </c:strCache>
            </c:strRef>
          </c:cat>
          <c:val>
            <c:numRef>
              <c:f>Grafikonok!$B$409:$Y$409</c:f>
              <c:numCache>
                <c:formatCode>#,##0</c:formatCode>
                <c:ptCount val="24"/>
                <c:pt idx="0">
                  <c:v>5347</c:v>
                </c:pt>
                <c:pt idx="1">
                  <c:v>6478</c:v>
                </c:pt>
                <c:pt idx="2">
                  <c:v>6404</c:v>
                </c:pt>
                <c:pt idx="3">
                  <c:v>6637</c:v>
                </c:pt>
                <c:pt idx="4">
                  <c:v>6587</c:v>
                </c:pt>
                <c:pt idx="5">
                  <c:v>5999</c:v>
                </c:pt>
                <c:pt idx="6">
                  <c:v>6401</c:v>
                </c:pt>
                <c:pt idx="7">
                  <c:v>5514</c:v>
                </c:pt>
                <c:pt idx="8">
                  <c:v>5162</c:v>
                </c:pt>
                <c:pt idx="9">
                  <c:v>4935</c:v>
                </c:pt>
                <c:pt idx="10">
                  <c:v>5050</c:v>
                </c:pt>
                <c:pt idx="11">
                  <c:v>5054</c:v>
                </c:pt>
                <c:pt idx="12">
                  <c:v>5559</c:v>
                </c:pt>
                <c:pt idx="13">
                  <c:v>5071</c:v>
                </c:pt>
                <c:pt idx="14">
                  <c:v>5073</c:v>
                </c:pt>
                <c:pt idx="15">
                  <c:v>4903</c:v>
                </c:pt>
                <c:pt idx="16">
                  <c:v>4053</c:v>
                </c:pt>
                <c:pt idx="17">
                  <c:v>3968</c:v>
                </c:pt>
                <c:pt idx="18">
                  <c:v>4032</c:v>
                </c:pt>
                <c:pt idx="19">
                  <c:v>4054</c:v>
                </c:pt>
                <c:pt idx="20">
                  <c:v>5234</c:v>
                </c:pt>
                <c:pt idx="21">
                  <c:v>5197</c:v>
                </c:pt>
                <c:pt idx="22">
                  <c:v>5118</c:v>
                </c:pt>
                <c:pt idx="23">
                  <c:v>5097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2B-4DA7-BA9D-DB6E9FB2F4FE}"/>
            </c:ext>
          </c:extLst>
        </c:ser>
        <c:ser>
          <c:idx val="1"/>
          <c:order val="1"/>
          <c:tx>
            <c:strRef>
              <c:f>Grafikonok!$A$410</c:f>
              <c:strCache>
                <c:ptCount val="1"/>
                <c:pt idx="0">
                  <c:v>Mezőgazdasági szövetkezetek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Grafikonok!$B$408:$Y$408</c:f>
              <c:strCache>
                <c:ptCount val="24"/>
                <c:pt idx="0">
                  <c:v>1995.</c:v>
                </c:pt>
                <c:pt idx="1">
                  <c:v>1996.</c:v>
                </c:pt>
                <c:pt idx="2">
                  <c:v>1997.</c:v>
                </c:pt>
                <c:pt idx="3">
                  <c:v>1998.</c:v>
                </c:pt>
                <c:pt idx="4">
                  <c:v>1999.</c:v>
                </c:pt>
                <c:pt idx="5">
                  <c:v>2000.</c:v>
                </c:pt>
                <c:pt idx="6">
                  <c:v>2001.</c:v>
                </c:pt>
                <c:pt idx="7">
                  <c:v>2002.</c:v>
                </c:pt>
                <c:pt idx="8">
                  <c:v>2003.</c:v>
                </c:pt>
                <c:pt idx="9">
                  <c:v>2004.</c:v>
                </c:pt>
                <c:pt idx="10">
                  <c:v>2005.</c:v>
                </c:pt>
                <c:pt idx="11">
                  <c:v>2006.</c:v>
                </c:pt>
                <c:pt idx="12">
                  <c:v>2007.</c:v>
                </c:pt>
                <c:pt idx="13">
                  <c:v>2008.</c:v>
                </c:pt>
                <c:pt idx="14">
                  <c:v>2009.</c:v>
                </c:pt>
                <c:pt idx="15">
                  <c:v>2010.</c:v>
                </c:pt>
                <c:pt idx="16">
                  <c:v>2011.</c:v>
                </c:pt>
                <c:pt idx="17">
                  <c:v>2012.</c:v>
                </c:pt>
                <c:pt idx="18">
                  <c:v>2013.</c:v>
                </c:pt>
                <c:pt idx="19">
                  <c:v>2014.</c:v>
                </c:pt>
                <c:pt idx="20">
                  <c:v>2015.</c:v>
                </c:pt>
                <c:pt idx="21">
                  <c:v>2016.</c:v>
                </c:pt>
                <c:pt idx="22">
                  <c:v>2017.</c:v>
                </c:pt>
                <c:pt idx="23">
                  <c:v>2018.</c:v>
                </c:pt>
              </c:strCache>
            </c:strRef>
          </c:cat>
          <c:val>
            <c:numRef>
              <c:f>Grafikonok!$B$410:$Y$410</c:f>
              <c:numCache>
                <c:formatCode>#,##0</c:formatCode>
                <c:ptCount val="24"/>
                <c:pt idx="0">
                  <c:v>1972</c:v>
                </c:pt>
                <c:pt idx="1">
                  <c:v>1816</c:v>
                </c:pt>
                <c:pt idx="2">
                  <c:v>1700</c:v>
                </c:pt>
                <c:pt idx="3">
                  <c:v>1745</c:v>
                </c:pt>
                <c:pt idx="4">
                  <c:v>1335</c:v>
                </c:pt>
                <c:pt idx="5">
                  <c:v>1516</c:v>
                </c:pt>
                <c:pt idx="6">
                  <c:v>1468</c:v>
                </c:pt>
                <c:pt idx="7">
                  <c:v>803</c:v>
                </c:pt>
                <c:pt idx="8">
                  <c:v>478</c:v>
                </c:pt>
                <c:pt idx="9">
                  <c:v>455</c:v>
                </c:pt>
                <c:pt idx="10">
                  <c:v>455</c:v>
                </c:pt>
                <c:pt idx="11">
                  <c:v>322</c:v>
                </c:pt>
                <c:pt idx="12">
                  <c:v>312</c:v>
                </c:pt>
                <c:pt idx="13">
                  <c:v>414</c:v>
                </c:pt>
                <c:pt idx="14">
                  <c:v>279</c:v>
                </c:pt>
                <c:pt idx="15">
                  <c:v>367</c:v>
                </c:pt>
                <c:pt idx="16">
                  <c:v>363</c:v>
                </c:pt>
                <c:pt idx="17">
                  <c:v>1108</c:v>
                </c:pt>
                <c:pt idx="18">
                  <c:v>552</c:v>
                </c:pt>
                <c:pt idx="19">
                  <c:v>157</c:v>
                </c:pt>
                <c:pt idx="20">
                  <c:v>116</c:v>
                </c:pt>
                <c:pt idx="21">
                  <c:v>151</c:v>
                </c:pt>
                <c:pt idx="22">
                  <c:v>151</c:v>
                </c:pt>
                <c:pt idx="23">
                  <c:v>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2B-4DA7-BA9D-DB6E9FB2F4FE}"/>
            </c:ext>
          </c:extLst>
        </c:ser>
        <c:ser>
          <c:idx val="2"/>
          <c:order val="2"/>
          <c:tx>
            <c:strRef>
              <c:f>Grafikonok!$A$411</c:f>
              <c:strCache>
                <c:ptCount val="1"/>
                <c:pt idx="0">
                  <c:v>Halászati szövetkezetek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Grafikonok!$B$408:$Y$408</c:f>
              <c:strCache>
                <c:ptCount val="24"/>
                <c:pt idx="0">
                  <c:v>1995.</c:v>
                </c:pt>
                <c:pt idx="1">
                  <c:v>1996.</c:v>
                </c:pt>
                <c:pt idx="2">
                  <c:v>1997.</c:v>
                </c:pt>
                <c:pt idx="3">
                  <c:v>1998.</c:v>
                </c:pt>
                <c:pt idx="4">
                  <c:v>1999.</c:v>
                </c:pt>
                <c:pt idx="5">
                  <c:v>2000.</c:v>
                </c:pt>
                <c:pt idx="6">
                  <c:v>2001.</c:v>
                </c:pt>
                <c:pt idx="7">
                  <c:v>2002.</c:v>
                </c:pt>
                <c:pt idx="8">
                  <c:v>2003.</c:v>
                </c:pt>
                <c:pt idx="9">
                  <c:v>2004.</c:v>
                </c:pt>
                <c:pt idx="10">
                  <c:v>2005.</c:v>
                </c:pt>
                <c:pt idx="11">
                  <c:v>2006.</c:v>
                </c:pt>
                <c:pt idx="12">
                  <c:v>2007.</c:v>
                </c:pt>
                <c:pt idx="13">
                  <c:v>2008.</c:v>
                </c:pt>
                <c:pt idx="14">
                  <c:v>2009.</c:v>
                </c:pt>
                <c:pt idx="15">
                  <c:v>2010.</c:v>
                </c:pt>
                <c:pt idx="16">
                  <c:v>2011.</c:v>
                </c:pt>
                <c:pt idx="17">
                  <c:v>2012.</c:v>
                </c:pt>
                <c:pt idx="18">
                  <c:v>2013.</c:v>
                </c:pt>
                <c:pt idx="19">
                  <c:v>2014.</c:v>
                </c:pt>
                <c:pt idx="20">
                  <c:v>2015.</c:v>
                </c:pt>
                <c:pt idx="21">
                  <c:v>2016.</c:v>
                </c:pt>
                <c:pt idx="22">
                  <c:v>2017.</c:v>
                </c:pt>
                <c:pt idx="23">
                  <c:v>2018.</c:v>
                </c:pt>
              </c:strCache>
            </c:strRef>
          </c:cat>
          <c:val>
            <c:numRef>
              <c:f>Grafikonok!$B$411:$Y$411</c:f>
              <c:numCache>
                <c:formatCode>#,##0</c:formatCode>
                <c:ptCount val="24"/>
                <c:pt idx="0">
                  <c:v>956</c:v>
                </c:pt>
                <c:pt idx="1">
                  <c:v>742</c:v>
                </c:pt>
                <c:pt idx="2">
                  <c:v>943</c:v>
                </c:pt>
                <c:pt idx="3">
                  <c:v>987</c:v>
                </c:pt>
                <c:pt idx="4">
                  <c:v>1074</c:v>
                </c:pt>
                <c:pt idx="5">
                  <c:v>1225</c:v>
                </c:pt>
                <c:pt idx="6">
                  <c:v>807</c:v>
                </c:pt>
                <c:pt idx="7">
                  <c:v>920</c:v>
                </c:pt>
                <c:pt idx="8">
                  <c:v>820</c:v>
                </c:pt>
                <c:pt idx="9">
                  <c:v>942</c:v>
                </c:pt>
                <c:pt idx="10">
                  <c:v>827</c:v>
                </c:pt>
                <c:pt idx="11">
                  <c:v>728</c:v>
                </c:pt>
                <c:pt idx="12">
                  <c:v>759</c:v>
                </c:pt>
                <c:pt idx="13">
                  <c:v>918</c:v>
                </c:pt>
                <c:pt idx="14">
                  <c:v>935</c:v>
                </c:pt>
                <c:pt idx="15">
                  <c:v>894</c:v>
                </c:pt>
                <c:pt idx="16">
                  <c:v>362</c:v>
                </c:pt>
                <c:pt idx="17">
                  <c:v>366</c:v>
                </c:pt>
                <c:pt idx="18">
                  <c:v>310</c:v>
                </c:pt>
                <c:pt idx="19">
                  <c:v>290</c:v>
                </c:pt>
                <c:pt idx="20">
                  <c:v>290</c:v>
                </c:pt>
                <c:pt idx="21">
                  <c:v>260</c:v>
                </c:pt>
                <c:pt idx="22">
                  <c:v>261</c:v>
                </c:pt>
                <c:pt idx="23">
                  <c:v>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2B-4DA7-BA9D-DB6E9FB2F4FE}"/>
            </c:ext>
          </c:extLst>
        </c:ser>
        <c:ser>
          <c:idx val="3"/>
          <c:order val="3"/>
          <c:tx>
            <c:strRef>
              <c:f>Grafikonok!$A$412</c:f>
              <c:strCache>
                <c:ptCount val="1"/>
                <c:pt idx="0">
                  <c:v>Horgász szervezetek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Grafikonok!$B$408:$Y$408</c:f>
              <c:strCache>
                <c:ptCount val="24"/>
                <c:pt idx="0">
                  <c:v>1995.</c:v>
                </c:pt>
                <c:pt idx="1">
                  <c:v>1996.</c:v>
                </c:pt>
                <c:pt idx="2">
                  <c:v>1997.</c:v>
                </c:pt>
                <c:pt idx="3">
                  <c:v>1998.</c:v>
                </c:pt>
                <c:pt idx="4">
                  <c:v>1999.</c:v>
                </c:pt>
                <c:pt idx="5">
                  <c:v>2000.</c:v>
                </c:pt>
                <c:pt idx="6">
                  <c:v>2001.</c:v>
                </c:pt>
                <c:pt idx="7">
                  <c:v>2002.</c:v>
                </c:pt>
                <c:pt idx="8">
                  <c:v>2003.</c:v>
                </c:pt>
                <c:pt idx="9">
                  <c:v>2004.</c:v>
                </c:pt>
                <c:pt idx="10">
                  <c:v>2005.</c:v>
                </c:pt>
                <c:pt idx="11">
                  <c:v>2006.</c:v>
                </c:pt>
                <c:pt idx="12">
                  <c:v>2007.</c:v>
                </c:pt>
                <c:pt idx="13">
                  <c:v>2008.</c:v>
                </c:pt>
                <c:pt idx="14">
                  <c:v>2009.</c:v>
                </c:pt>
                <c:pt idx="15">
                  <c:v>2010.</c:v>
                </c:pt>
                <c:pt idx="16">
                  <c:v>2011.</c:v>
                </c:pt>
                <c:pt idx="17">
                  <c:v>2012.</c:v>
                </c:pt>
                <c:pt idx="18">
                  <c:v>2013.</c:v>
                </c:pt>
                <c:pt idx="19">
                  <c:v>2014.</c:v>
                </c:pt>
                <c:pt idx="20">
                  <c:v>2015.</c:v>
                </c:pt>
                <c:pt idx="21">
                  <c:v>2016.</c:v>
                </c:pt>
                <c:pt idx="22">
                  <c:v>2017.</c:v>
                </c:pt>
                <c:pt idx="23">
                  <c:v>2018.</c:v>
                </c:pt>
              </c:strCache>
            </c:strRef>
          </c:cat>
          <c:val>
            <c:numRef>
              <c:f>Grafikonok!$B$412:$Y$412</c:f>
              <c:numCache>
                <c:formatCode>#,##0</c:formatCode>
                <c:ptCount val="24"/>
                <c:pt idx="0">
                  <c:v>1018</c:v>
                </c:pt>
                <c:pt idx="1">
                  <c:v>716</c:v>
                </c:pt>
                <c:pt idx="2">
                  <c:v>857</c:v>
                </c:pt>
                <c:pt idx="3">
                  <c:v>515</c:v>
                </c:pt>
                <c:pt idx="4">
                  <c:v>696</c:v>
                </c:pt>
                <c:pt idx="5">
                  <c:v>735</c:v>
                </c:pt>
                <c:pt idx="6">
                  <c:v>952</c:v>
                </c:pt>
                <c:pt idx="7">
                  <c:v>922</c:v>
                </c:pt>
                <c:pt idx="8">
                  <c:v>921</c:v>
                </c:pt>
                <c:pt idx="9">
                  <c:v>895</c:v>
                </c:pt>
                <c:pt idx="10">
                  <c:v>872</c:v>
                </c:pt>
                <c:pt idx="11">
                  <c:v>720</c:v>
                </c:pt>
                <c:pt idx="12">
                  <c:v>671</c:v>
                </c:pt>
                <c:pt idx="13">
                  <c:v>639</c:v>
                </c:pt>
                <c:pt idx="14">
                  <c:v>642</c:v>
                </c:pt>
                <c:pt idx="15">
                  <c:v>752</c:v>
                </c:pt>
                <c:pt idx="16">
                  <c:v>752</c:v>
                </c:pt>
                <c:pt idx="17">
                  <c:v>928</c:v>
                </c:pt>
                <c:pt idx="18">
                  <c:v>808</c:v>
                </c:pt>
                <c:pt idx="19">
                  <c:v>811</c:v>
                </c:pt>
                <c:pt idx="20">
                  <c:v>799</c:v>
                </c:pt>
                <c:pt idx="21">
                  <c:v>731</c:v>
                </c:pt>
                <c:pt idx="22">
                  <c:v>667</c:v>
                </c:pt>
                <c:pt idx="23">
                  <c:v>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2B-4DA7-BA9D-DB6E9FB2F4FE}"/>
            </c:ext>
          </c:extLst>
        </c:ser>
        <c:ser>
          <c:idx val="4"/>
          <c:order val="4"/>
          <c:tx>
            <c:strRef>
              <c:f>Grafikonok!$A$413</c:f>
              <c:strCache>
                <c:ptCount val="1"/>
                <c:pt idx="0">
                  <c:v>Más társas vállalkozások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Grafikonok!$B$408:$Y$408</c:f>
              <c:strCache>
                <c:ptCount val="24"/>
                <c:pt idx="0">
                  <c:v>1995.</c:v>
                </c:pt>
                <c:pt idx="1">
                  <c:v>1996.</c:v>
                </c:pt>
                <c:pt idx="2">
                  <c:v>1997.</c:v>
                </c:pt>
                <c:pt idx="3">
                  <c:v>1998.</c:v>
                </c:pt>
                <c:pt idx="4">
                  <c:v>1999.</c:v>
                </c:pt>
                <c:pt idx="5">
                  <c:v>2000.</c:v>
                </c:pt>
                <c:pt idx="6">
                  <c:v>2001.</c:v>
                </c:pt>
                <c:pt idx="7">
                  <c:v>2002.</c:v>
                </c:pt>
                <c:pt idx="8">
                  <c:v>2003.</c:v>
                </c:pt>
                <c:pt idx="9">
                  <c:v>2004.</c:v>
                </c:pt>
                <c:pt idx="10">
                  <c:v>2005.</c:v>
                </c:pt>
                <c:pt idx="11">
                  <c:v>2006.</c:v>
                </c:pt>
                <c:pt idx="12">
                  <c:v>2007.</c:v>
                </c:pt>
                <c:pt idx="13">
                  <c:v>2008.</c:v>
                </c:pt>
                <c:pt idx="14">
                  <c:v>2009.</c:v>
                </c:pt>
                <c:pt idx="15">
                  <c:v>2010.</c:v>
                </c:pt>
                <c:pt idx="16">
                  <c:v>2011.</c:v>
                </c:pt>
                <c:pt idx="17">
                  <c:v>2012.</c:v>
                </c:pt>
                <c:pt idx="18">
                  <c:v>2013.</c:v>
                </c:pt>
                <c:pt idx="19">
                  <c:v>2014.</c:v>
                </c:pt>
                <c:pt idx="20">
                  <c:v>2015.</c:v>
                </c:pt>
                <c:pt idx="21">
                  <c:v>2016.</c:v>
                </c:pt>
                <c:pt idx="22">
                  <c:v>2017.</c:v>
                </c:pt>
                <c:pt idx="23">
                  <c:v>2018.</c:v>
                </c:pt>
              </c:strCache>
            </c:strRef>
          </c:cat>
          <c:val>
            <c:numRef>
              <c:f>Grafikonok!$B$413:$Y$413</c:f>
              <c:numCache>
                <c:formatCode>#,##0</c:formatCode>
                <c:ptCount val="24"/>
                <c:pt idx="0">
                  <c:v>8252</c:v>
                </c:pt>
                <c:pt idx="1">
                  <c:v>8544</c:v>
                </c:pt>
                <c:pt idx="2">
                  <c:v>9043</c:v>
                </c:pt>
                <c:pt idx="3">
                  <c:v>10557</c:v>
                </c:pt>
                <c:pt idx="4">
                  <c:v>11494</c:v>
                </c:pt>
                <c:pt idx="5">
                  <c:v>13072</c:v>
                </c:pt>
                <c:pt idx="6">
                  <c:v>12566</c:v>
                </c:pt>
                <c:pt idx="7">
                  <c:v>12320</c:v>
                </c:pt>
                <c:pt idx="8">
                  <c:v>14128</c:v>
                </c:pt>
                <c:pt idx="9">
                  <c:v>14467</c:v>
                </c:pt>
                <c:pt idx="10">
                  <c:v>14683</c:v>
                </c:pt>
                <c:pt idx="11">
                  <c:v>15108</c:v>
                </c:pt>
                <c:pt idx="12">
                  <c:v>14927</c:v>
                </c:pt>
                <c:pt idx="13">
                  <c:v>15083</c:v>
                </c:pt>
                <c:pt idx="14">
                  <c:v>15059</c:v>
                </c:pt>
                <c:pt idx="15">
                  <c:v>15126</c:v>
                </c:pt>
                <c:pt idx="16">
                  <c:v>16308</c:v>
                </c:pt>
                <c:pt idx="17">
                  <c:v>16920</c:v>
                </c:pt>
                <c:pt idx="18">
                  <c:v>16067</c:v>
                </c:pt>
                <c:pt idx="19">
                  <c:v>15814</c:v>
                </c:pt>
                <c:pt idx="20">
                  <c:v>15938</c:v>
                </c:pt>
                <c:pt idx="21">
                  <c:v>16362</c:v>
                </c:pt>
                <c:pt idx="22">
                  <c:v>16143</c:v>
                </c:pt>
                <c:pt idx="23">
                  <c:v>16732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2B-4DA7-BA9D-DB6E9FB2F4FE}"/>
            </c:ext>
          </c:extLst>
        </c:ser>
        <c:ser>
          <c:idx val="5"/>
          <c:order val="5"/>
          <c:tx>
            <c:strRef>
              <c:f>Grafikonok!$A$414</c:f>
              <c:strCache>
                <c:ptCount val="1"/>
                <c:pt idx="0">
                  <c:v>Egyéb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Grafikonok!$B$408:$Y$408</c:f>
              <c:strCache>
                <c:ptCount val="24"/>
                <c:pt idx="0">
                  <c:v>1995.</c:v>
                </c:pt>
                <c:pt idx="1">
                  <c:v>1996.</c:v>
                </c:pt>
                <c:pt idx="2">
                  <c:v>1997.</c:v>
                </c:pt>
                <c:pt idx="3">
                  <c:v>1998.</c:v>
                </c:pt>
                <c:pt idx="4">
                  <c:v>1999.</c:v>
                </c:pt>
                <c:pt idx="5">
                  <c:v>2000.</c:v>
                </c:pt>
                <c:pt idx="6">
                  <c:v>2001.</c:v>
                </c:pt>
                <c:pt idx="7">
                  <c:v>2002.</c:v>
                </c:pt>
                <c:pt idx="8">
                  <c:v>2003.</c:v>
                </c:pt>
                <c:pt idx="9">
                  <c:v>2004.</c:v>
                </c:pt>
                <c:pt idx="10">
                  <c:v>2005.</c:v>
                </c:pt>
                <c:pt idx="11">
                  <c:v>2006.</c:v>
                </c:pt>
                <c:pt idx="12">
                  <c:v>2007.</c:v>
                </c:pt>
                <c:pt idx="13">
                  <c:v>2008.</c:v>
                </c:pt>
                <c:pt idx="14">
                  <c:v>2009.</c:v>
                </c:pt>
                <c:pt idx="15">
                  <c:v>2010.</c:v>
                </c:pt>
                <c:pt idx="16">
                  <c:v>2011.</c:v>
                </c:pt>
                <c:pt idx="17">
                  <c:v>2012.</c:v>
                </c:pt>
                <c:pt idx="18">
                  <c:v>2013.</c:v>
                </c:pt>
                <c:pt idx="19">
                  <c:v>2014.</c:v>
                </c:pt>
                <c:pt idx="20">
                  <c:v>2015.</c:v>
                </c:pt>
                <c:pt idx="21">
                  <c:v>2016.</c:v>
                </c:pt>
                <c:pt idx="22">
                  <c:v>2017.</c:v>
                </c:pt>
                <c:pt idx="23">
                  <c:v>2018.</c:v>
                </c:pt>
              </c:strCache>
            </c:strRef>
          </c:cat>
          <c:val>
            <c:numRef>
              <c:f>Grafikonok!$B$414:$Y$414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268</c:v>
                </c:pt>
                <c:pt idx="7">
                  <c:v>611</c:v>
                </c:pt>
                <c:pt idx="8">
                  <c:v>1330</c:v>
                </c:pt>
                <c:pt idx="9">
                  <c:v>1157</c:v>
                </c:pt>
                <c:pt idx="10">
                  <c:v>1191</c:v>
                </c:pt>
                <c:pt idx="11">
                  <c:v>1946</c:v>
                </c:pt>
                <c:pt idx="12">
                  <c:v>2075</c:v>
                </c:pt>
                <c:pt idx="13">
                  <c:v>2123</c:v>
                </c:pt>
                <c:pt idx="14">
                  <c:v>1980</c:v>
                </c:pt>
                <c:pt idx="15">
                  <c:v>1597</c:v>
                </c:pt>
                <c:pt idx="16">
                  <c:v>2525</c:v>
                </c:pt>
                <c:pt idx="17">
                  <c:v>2792</c:v>
                </c:pt>
                <c:pt idx="18">
                  <c:v>2839</c:v>
                </c:pt>
                <c:pt idx="19">
                  <c:v>2909</c:v>
                </c:pt>
                <c:pt idx="20">
                  <c:v>3830</c:v>
                </c:pt>
                <c:pt idx="21">
                  <c:v>3779</c:v>
                </c:pt>
                <c:pt idx="22">
                  <c:v>3725</c:v>
                </c:pt>
                <c:pt idx="23">
                  <c:v>3575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D2B-4DA7-BA9D-DB6E9FB2F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5951216"/>
        <c:axId val="1"/>
        <c:axId val="0"/>
      </c:bar3DChart>
      <c:catAx>
        <c:axId val="116595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165951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9894526073187634E-2"/>
          <c:y val="0.87780649276497336"/>
          <c:w val="0.80132782871752684"/>
          <c:h val="0.103707096191642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Haltermelés alakulása, tonna</a:t>
            </a:r>
          </a:p>
        </c:rich>
      </c:tx>
      <c:layout>
        <c:manualLayout>
          <c:xMode val="edge"/>
          <c:yMode val="edge"/>
          <c:x val="0.31877073618224905"/>
          <c:y val="3.11750599520383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9.7087532058322046E-2"/>
          <c:y val="0.1462833161985635"/>
          <c:w val="0.88026029066211986"/>
          <c:h val="0.5395696089291276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Grafikonok!$A$486</c:f>
              <c:strCache>
                <c:ptCount val="1"/>
                <c:pt idx="0">
                  <c:v>Tógazdaságban lehalászott étkezési hal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Grafikonok!$B$485:$S$485</c:f>
              <c:strCache>
                <c:ptCount val="18"/>
                <c:pt idx="0">
                  <c:v>2001.</c:v>
                </c:pt>
                <c:pt idx="1">
                  <c:v>2002.</c:v>
                </c:pt>
                <c:pt idx="2">
                  <c:v>2003.</c:v>
                </c:pt>
                <c:pt idx="3">
                  <c:v>2004.</c:v>
                </c:pt>
                <c:pt idx="4">
                  <c:v>2005.</c:v>
                </c:pt>
                <c:pt idx="5">
                  <c:v>2006.</c:v>
                </c:pt>
                <c:pt idx="6">
                  <c:v>2007.</c:v>
                </c:pt>
                <c:pt idx="7">
                  <c:v>2008.</c:v>
                </c:pt>
                <c:pt idx="8">
                  <c:v>2009.</c:v>
                </c:pt>
                <c:pt idx="9">
                  <c:v>2010.</c:v>
                </c:pt>
                <c:pt idx="10">
                  <c:v>2011.</c:v>
                </c:pt>
                <c:pt idx="11">
                  <c:v>2012.</c:v>
                </c:pt>
                <c:pt idx="12">
                  <c:v>2013.</c:v>
                </c:pt>
                <c:pt idx="13">
                  <c:v>2014.</c:v>
                </c:pt>
                <c:pt idx="14">
                  <c:v>2015.</c:v>
                </c:pt>
                <c:pt idx="15">
                  <c:v>2016.</c:v>
                </c:pt>
                <c:pt idx="16">
                  <c:v>2017.</c:v>
                </c:pt>
                <c:pt idx="17">
                  <c:v>2018.</c:v>
                </c:pt>
              </c:strCache>
            </c:strRef>
          </c:cat>
          <c:val>
            <c:numRef>
              <c:f>Grafikonok!$B$486:$S$486</c:f>
              <c:numCache>
                <c:formatCode>#,##0</c:formatCode>
                <c:ptCount val="18"/>
                <c:pt idx="0">
                  <c:v>11937.354000000001</c:v>
                </c:pt>
                <c:pt idx="1">
                  <c:v>10614.556</c:v>
                </c:pt>
                <c:pt idx="2">
                  <c:v>10874.065999999999</c:v>
                </c:pt>
                <c:pt idx="3">
                  <c:v>11456.995999999999</c:v>
                </c:pt>
                <c:pt idx="4">
                  <c:v>12189.225</c:v>
                </c:pt>
                <c:pt idx="5">
                  <c:v>12897.872000000001</c:v>
                </c:pt>
                <c:pt idx="6">
                  <c:v>13877.581</c:v>
                </c:pt>
                <c:pt idx="7">
                  <c:v>13734.531000000001</c:v>
                </c:pt>
                <c:pt idx="8">
                  <c:v>13026.855</c:v>
                </c:pt>
                <c:pt idx="9">
                  <c:v>12305.627</c:v>
                </c:pt>
                <c:pt idx="10">
                  <c:v>14280.663</c:v>
                </c:pt>
                <c:pt idx="11">
                  <c:v>13162.579999999998</c:v>
                </c:pt>
                <c:pt idx="12">
                  <c:v>12729</c:v>
                </c:pt>
                <c:pt idx="13">
                  <c:v>13029</c:v>
                </c:pt>
                <c:pt idx="14">
                  <c:v>14282</c:v>
                </c:pt>
                <c:pt idx="15">
                  <c:v>13278</c:v>
                </c:pt>
                <c:pt idx="16">
                  <c:v>14893.432000000001</c:v>
                </c:pt>
                <c:pt idx="17">
                  <c:v>14413.522000000001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6D-49FE-8473-6C8C237A8F5A}"/>
            </c:ext>
          </c:extLst>
        </c:ser>
        <c:ser>
          <c:idx val="1"/>
          <c:order val="1"/>
          <c:tx>
            <c:strRef>
              <c:f>Grafikonok!$A$487</c:f>
              <c:strCache>
                <c:ptCount val="1"/>
                <c:pt idx="0">
                  <c:v>Intenzív haltermelő üzemekben lehalászott étkezési hal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Grafikonok!$B$485:$S$485</c:f>
              <c:strCache>
                <c:ptCount val="18"/>
                <c:pt idx="0">
                  <c:v>2001.</c:v>
                </c:pt>
                <c:pt idx="1">
                  <c:v>2002.</c:v>
                </c:pt>
                <c:pt idx="2">
                  <c:v>2003.</c:v>
                </c:pt>
                <c:pt idx="3">
                  <c:v>2004.</c:v>
                </c:pt>
                <c:pt idx="4">
                  <c:v>2005.</c:v>
                </c:pt>
                <c:pt idx="5">
                  <c:v>2006.</c:v>
                </c:pt>
                <c:pt idx="6">
                  <c:v>2007.</c:v>
                </c:pt>
                <c:pt idx="7">
                  <c:v>2008.</c:v>
                </c:pt>
                <c:pt idx="8">
                  <c:v>2009.</c:v>
                </c:pt>
                <c:pt idx="9">
                  <c:v>2010.</c:v>
                </c:pt>
                <c:pt idx="10">
                  <c:v>2011.</c:v>
                </c:pt>
                <c:pt idx="11">
                  <c:v>2012.</c:v>
                </c:pt>
                <c:pt idx="12">
                  <c:v>2013.</c:v>
                </c:pt>
                <c:pt idx="13">
                  <c:v>2014.</c:v>
                </c:pt>
                <c:pt idx="14">
                  <c:v>2015.</c:v>
                </c:pt>
                <c:pt idx="15">
                  <c:v>2016.</c:v>
                </c:pt>
                <c:pt idx="16">
                  <c:v>2017.</c:v>
                </c:pt>
                <c:pt idx="17">
                  <c:v>2018.</c:v>
                </c:pt>
              </c:strCache>
            </c:strRef>
          </c:cat>
          <c:val>
            <c:numRef>
              <c:f>Grafikonok!$B$487:$S$487</c:f>
              <c:numCache>
                <c:formatCode>#,##0</c:formatCode>
                <c:ptCount val="18"/>
                <c:pt idx="0">
                  <c:v>1113.846</c:v>
                </c:pt>
                <c:pt idx="1">
                  <c:v>958.04200000000003</c:v>
                </c:pt>
                <c:pt idx="2">
                  <c:v>1049.933</c:v>
                </c:pt>
                <c:pt idx="3">
                  <c:v>1287.1020000000001</c:v>
                </c:pt>
                <c:pt idx="4">
                  <c:v>1470.9580000000001</c:v>
                </c:pt>
                <c:pt idx="5">
                  <c:v>1788.9090000000001</c:v>
                </c:pt>
                <c:pt idx="6">
                  <c:v>1987.0840000000001</c:v>
                </c:pt>
                <c:pt idx="7">
                  <c:v>1952.2380000000001</c:v>
                </c:pt>
                <c:pt idx="8">
                  <c:v>1797.93</c:v>
                </c:pt>
                <c:pt idx="9">
                  <c:v>1938.171</c:v>
                </c:pt>
                <c:pt idx="10">
                  <c:v>2066.893</c:v>
                </c:pt>
                <c:pt idx="11">
                  <c:v>1960.8620000000001</c:v>
                </c:pt>
                <c:pt idx="12">
                  <c:v>2196.9270000000001</c:v>
                </c:pt>
                <c:pt idx="13">
                  <c:v>2335</c:v>
                </c:pt>
                <c:pt idx="14">
                  <c:v>3053.8</c:v>
                </c:pt>
                <c:pt idx="15">
                  <c:v>3242</c:v>
                </c:pt>
                <c:pt idx="16">
                  <c:v>3364.0929999999998</c:v>
                </c:pt>
                <c:pt idx="17">
                  <c:v>3486.877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6D-49FE-8473-6C8C237A8F5A}"/>
            </c:ext>
          </c:extLst>
        </c:ser>
        <c:ser>
          <c:idx val="2"/>
          <c:order val="2"/>
          <c:tx>
            <c:strRef>
              <c:f>Grafikonok!$A$488</c:f>
              <c:strCache>
                <c:ptCount val="1"/>
                <c:pt idx="0">
                  <c:v>Tógazdaságban lehalászott anya- és növendék állomány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Grafikonok!$B$485:$S$485</c:f>
              <c:strCache>
                <c:ptCount val="18"/>
                <c:pt idx="0">
                  <c:v>2001.</c:v>
                </c:pt>
                <c:pt idx="1">
                  <c:v>2002.</c:v>
                </c:pt>
                <c:pt idx="2">
                  <c:v>2003.</c:v>
                </c:pt>
                <c:pt idx="3">
                  <c:v>2004.</c:v>
                </c:pt>
                <c:pt idx="4">
                  <c:v>2005.</c:v>
                </c:pt>
                <c:pt idx="5">
                  <c:v>2006.</c:v>
                </c:pt>
                <c:pt idx="6">
                  <c:v>2007.</c:v>
                </c:pt>
                <c:pt idx="7">
                  <c:v>2008.</c:v>
                </c:pt>
                <c:pt idx="8">
                  <c:v>2009.</c:v>
                </c:pt>
                <c:pt idx="9">
                  <c:v>2010.</c:v>
                </c:pt>
                <c:pt idx="10">
                  <c:v>2011.</c:v>
                </c:pt>
                <c:pt idx="11">
                  <c:v>2012.</c:v>
                </c:pt>
                <c:pt idx="12">
                  <c:v>2013.</c:v>
                </c:pt>
                <c:pt idx="13">
                  <c:v>2014.</c:v>
                </c:pt>
                <c:pt idx="14">
                  <c:v>2015.</c:v>
                </c:pt>
                <c:pt idx="15">
                  <c:v>2016.</c:v>
                </c:pt>
                <c:pt idx="16">
                  <c:v>2017.</c:v>
                </c:pt>
                <c:pt idx="17">
                  <c:v>2018.</c:v>
                </c:pt>
              </c:strCache>
            </c:strRef>
          </c:cat>
          <c:val>
            <c:numRef>
              <c:f>Grafikonok!$B$488:$S$488</c:f>
              <c:numCache>
                <c:formatCode>#,##0</c:formatCode>
                <c:ptCount val="18"/>
                <c:pt idx="0">
                  <c:v>6212.9950000000008</c:v>
                </c:pt>
                <c:pt idx="1">
                  <c:v>7224.780999999999</c:v>
                </c:pt>
                <c:pt idx="2">
                  <c:v>6939.9490000000005</c:v>
                </c:pt>
                <c:pt idx="3">
                  <c:v>7286.1690000000017</c:v>
                </c:pt>
                <c:pt idx="4">
                  <c:v>6914.1180000000004</c:v>
                </c:pt>
                <c:pt idx="5">
                  <c:v>7817.2409999999963</c:v>
                </c:pt>
                <c:pt idx="6">
                  <c:v>7320.1610000000019</c:v>
                </c:pt>
                <c:pt idx="7">
                  <c:v>6336.2239999999965</c:v>
                </c:pt>
                <c:pt idx="8">
                  <c:v>6899.8260000000009</c:v>
                </c:pt>
                <c:pt idx="9">
                  <c:v>6253.8429999999971</c:v>
                </c:pt>
                <c:pt idx="10">
                  <c:v>5969.885000000002</c:v>
                </c:pt>
                <c:pt idx="11">
                  <c:v>5948.4850000000006</c:v>
                </c:pt>
                <c:pt idx="12">
                  <c:v>6344</c:v>
                </c:pt>
                <c:pt idx="13">
                  <c:v>5742</c:v>
                </c:pt>
                <c:pt idx="14">
                  <c:v>5601</c:v>
                </c:pt>
                <c:pt idx="15">
                  <c:v>6580</c:v>
                </c:pt>
                <c:pt idx="16">
                  <c:v>6315.1460000000006</c:v>
                </c:pt>
                <c:pt idx="17">
                  <c:v>8127.6389999999992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6D-49FE-8473-6C8C237A8F5A}"/>
            </c:ext>
          </c:extLst>
        </c:ser>
        <c:ser>
          <c:idx val="3"/>
          <c:order val="3"/>
          <c:tx>
            <c:strRef>
              <c:f>Grafikonok!$A$489</c:f>
              <c:strCache>
                <c:ptCount val="1"/>
                <c:pt idx="0">
                  <c:v>Intenzív haltermelő üzemekben lehalászott anya- és növendék állomány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Grafikonok!$B$485:$S$485</c:f>
              <c:strCache>
                <c:ptCount val="18"/>
                <c:pt idx="0">
                  <c:v>2001.</c:v>
                </c:pt>
                <c:pt idx="1">
                  <c:v>2002.</c:v>
                </c:pt>
                <c:pt idx="2">
                  <c:v>2003.</c:v>
                </c:pt>
                <c:pt idx="3">
                  <c:v>2004.</c:v>
                </c:pt>
                <c:pt idx="4">
                  <c:v>2005.</c:v>
                </c:pt>
                <c:pt idx="5">
                  <c:v>2006.</c:v>
                </c:pt>
                <c:pt idx="6">
                  <c:v>2007.</c:v>
                </c:pt>
                <c:pt idx="7">
                  <c:v>2008.</c:v>
                </c:pt>
                <c:pt idx="8">
                  <c:v>2009.</c:v>
                </c:pt>
                <c:pt idx="9">
                  <c:v>2010.</c:v>
                </c:pt>
                <c:pt idx="10">
                  <c:v>2011.</c:v>
                </c:pt>
                <c:pt idx="11">
                  <c:v>2012.</c:v>
                </c:pt>
                <c:pt idx="12">
                  <c:v>2013.</c:v>
                </c:pt>
                <c:pt idx="13">
                  <c:v>2014.</c:v>
                </c:pt>
                <c:pt idx="14">
                  <c:v>2015.</c:v>
                </c:pt>
                <c:pt idx="15">
                  <c:v>2016.</c:v>
                </c:pt>
                <c:pt idx="16">
                  <c:v>2017.</c:v>
                </c:pt>
                <c:pt idx="17">
                  <c:v>2018.</c:v>
                </c:pt>
              </c:strCache>
            </c:strRef>
          </c:cat>
          <c:val>
            <c:numRef>
              <c:f>Grafikonok!$B$489:$S$489</c:f>
              <c:numCache>
                <c:formatCode>#,##0</c:formatCode>
                <c:ptCount val="18"/>
                <c:pt idx="0">
                  <c:v>178.15100000000007</c:v>
                </c:pt>
                <c:pt idx="1">
                  <c:v>327.09900000000005</c:v>
                </c:pt>
                <c:pt idx="2">
                  <c:v>198.95399999999995</c:v>
                </c:pt>
                <c:pt idx="3">
                  <c:v>496.971</c:v>
                </c:pt>
                <c:pt idx="4">
                  <c:v>449.76699999999983</c:v>
                </c:pt>
                <c:pt idx="5">
                  <c:v>292.50599999999986</c:v>
                </c:pt>
                <c:pt idx="6">
                  <c:v>295.62599999999998</c:v>
                </c:pt>
                <c:pt idx="7">
                  <c:v>508.30199999999991</c:v>
                </c:pt>
                <c:pt idx="8">
                  <c:v>268.14200000000005</c:v>
                </c:pt>
                <c:pt idx="9">
                  <c:v>176.51099999999974</c:v>
                </c:pt>
                <c:pt idx="10">
                  <c:v>267.76400000000012</c:v>
                </c:pt>
                <c:pt idx="11">
                  <c:v>388.12100000000009</c:v>
                </c:pt>
                <c:pt idx="12">
                  <c:v>701.596</c:v>
                </c:pt>
                <c:pt idx="13">
                  <c:v>700</c:v>
                </c:pt>
                <c:pt idx="14">
                  <c:v>672.19999999999982</c:v>
                </c:pt>
                <c:pt idx="15">
                  <c:v>737</c:v>
                </c:pt>
                <c:pt idx="16">
                  <c:v>835.44300000000021</c:v>
                </c:pt>
                <c:pt idx="17">
                  <c:v>758.7180000000003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6D-49FE-8473-6C8C237A8F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5948304"/>
        <c:axId val="1"/>
        <c:axId val="0"/>
      </c:bar3DChart>
      <c:dateAx>
        <c:axId val="11659483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auto val="0"/>
        <c:lblOffset val="100"/>
        <c:baseTimeUnit val="days"/>
        <c:majorUnit val="2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1659483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0521810247643979"/>
          <c:y val="0.77965513386931173"/>
          <c:w val="0.58633743564697083"/>
          <c:h val="0.201858455087304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u-HU"/>
              <a:t>Ipari vízhasználatok ágazatonkénti megoszlása 2013-ban D és E ágazat nélkül</a:t>
            </a:r>
          </a:p>
        </c:rich>
      </c:tx>
      <c:layout>
        <c:manualLayout>
          <c:xMode val="edge"/>
          <c:yMode val="edge"/>
          <c:x val="0.13698646116723992"/>
          <c:y val="3.2418952618453865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04963382567812E-2"/>
          <c:y val="0.25436408977556108"/>
          <c:w val="0.52207079122489664"/>
          <c:h val="0.5336658354114712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452-49C2-8007-0DC9BC7B540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452-49C2-8007-0DC9BC7B540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452-49C2-8007-0DC9BC7B540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452-49C2-8007-0DC9BC7B540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452-49C2-8007-0DC9BC7B540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452-49C2-8007-0DC9BC7B540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452-49C2-8007-0DC9BC7B540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452-49C2-8007-0DC9BC7B540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Grafikonok!$A$522:$A$529</c:f>
              <c:strCache>
                <c:ptCount val="8"/>
                <c:pt idx="0">
                  <c:v>Bányászat, kőfejtés</c:v>
                </c:pt>
                <c:pt idx="1">
                  <c:v>Élelmiszer, ital, dohány-termék gyártása </c:v>
                </c:pt>
                <c:pt idx="2">
                  <c:v>Textília, ruházat, bőr, és bőrtermék gyártása</c:v>
                </c:pt>
                <c:pt idx="3">
                  <c:v>Fafeldolgozás, papírtermék gyártása, nyomdai tevékenység</c:v>
                </c:pt>
                <c:pt idx="4">
                  <c:v>Vegyipar </c:v>
                </c:pt>
                <c:pt idx="5">
                  <c:v>Fémalapanyag és fémfeldolgozási termék gyártása</c:v>
                </c:pt>
                <c:pt idx="6">
                  <c:v>Gépipar</c:v>
                </c:pt>
                <c:pt idx="7">
                  <c:v>Egyéb feldolgozóipar</c:v>
                </c:pt>
              </c:strCache>
            </c:strRef>
          </c:cat>
          <c:val>
            <c:numRef>
              <c:f>Grafikonok!$B$522:$B$529</c:f>
              <c:numCache>
                <c:formatCode>#,##0</c:formatCode>
                <c:ptCount val="8"/>
                <c:pt idx="0">
                  <c:v>4324.8500000000004</c:v>
                </c:pt>
                <c:pt idx="1">
                  <c:v>43477.042999999998</c:v>
                </c:pt>
                <c:pt idx="2">
                  <c:v>1296.807</c:v>
                </c:pt>
                <c:pt idx="3">
                  <c:v>663.05700000000002</c:v>
                </c:pt>
                <c:pt idx="4">
                  <c:v>49013.81</c:v>
                </c:pt>
                <c:pt idx="5">
                  <c:v>5345.0640000000003</c:v>
                </c:pt>
                <c:pt idx="6">
                  <c:v>2972.268</c:v>
                </c:pt>
                <c:pt idx="7">
                  <c:v>25.582999999999998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5452-49C2-8007-0DC9BC7B5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117738992706676"/>
          <c:y val="0.11306399026809585"/>
          <c:w val="0.28616583907780857"/>
          <c:h val="0.74271345331283656"/>
        </c:manualLayout>
      </c:layout>
      <c:overlay val="0"/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Másodlagos közműolló alakulása, % </a:t>
            </a:r>
          </a:p>
        </c:rich>
      </c:tx>
      <c:layout>
        <c:manualLayout>
          <c:xMode val="edge"/>
          <c:yMode val="edge"/>
          <c:x val="0.22162158042404409"/>
          <c:y val="5.037780199146125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3064933602431"/>
          <c:y val="0.24181389942869794"/>
          <c:w val="0.83603750710428471"/>
          <c:h val="0.41813653442879017"/>
        </c:manualLayout>
      </c:layout>
      <c:lineChart>
        <c:grouping val="standard"/>
        <c:varyColors val="0"/>
        <c:ser>
          <c:idx val="0"/>
          <c:order val="0"/>
          <c:tx>
            <c:strRef>
              <c:f>Grafikonok!$A$40</c:f>
              <c:strCache>
                <c:ptCount val="1"/>
                <c:pt idx="0">
                  <c:v>A vízvezeték-hálózatba bekapcsolt lakások aránya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Grafikonok!$B$39:$AC$39</c:f>
              <c:strCache>
                <c:ptCount val="28"/>
                <c:pt idx="0">
                  <c:v>1990.</c:v>
                </c:pt>
                <c:pt idx="1">
                  <c:v>1991.</c:v>
                </c:pt>
                <c:pt idx="2">
                  <c:v>1992.</c:v>
                </c:pt>
                <c:pt idx="3">
                  <c:v>1993.</c:v>
                </c:pt>
                <c:pt idx="4">
                  <c:v>1994.</c:v>
                </c:pt>
                <c:pt idx="5">
                  <c:v>1995.</c:v>
                </c:pt>
                <c:pt idx="6">
                  <c:v>1996.</c:v>
                </c:pt>
                <c:pt idx="7">
                  <c:v>1997.</c:v>
                </c:pt>
                <c:pt idx="8">
                  <c:v>1998.</c:v>
                </c:pt>
                <c:pt idx="9">
                  <c:v>1999.</c:v>
                </c:pt>
                <c:pt idx="10">
                  <c:v>2000.</c:v>
                </c:pt>
                <c:pt idx="11">
                  <c:v>2001.</c:v>
                </c:pt>
                <c:pt idx="12">
                  <c:v>2002.</c:v>
                </c:pt>
                <c:pt idx="13">
                  <c:v>2003.</c:v>
                </c:pt>
                <c:pt idx="14">
                  <c:v>2004.</c:v>
                </c:pt>
                <c:pt idx="15">
                  <c:v>2005.</c:v>
                </c:pt>
                <c:pt idx="16">
                  <c:v>2006.</c:v>
                </c:pt>
                <c:pt idx="17">
                  <c:v>2007.</c:v>
                </c:pt>
                <c:pt idx="18">
                  <c:v>2008.</c:v>
                </c:pt>
                <c:pt idx="19">
                  <c:v>2009.</c:v>
                </c:pt>
                <c:pt idx="20">
                  <c:v>2010.</c:v>
                </c:pt>
                <c:pt idx="21">
                  <c:v>2011.</c:v>
                </c:pt>
                <c:pt idx="22">
                  <c:v>2012.</c:v>
                </c:pt>
                <c:pt idx="23">
                  <c:v>2013.</c:v>
                </c:pt>
                <c:pt idx="24">
                  <c:v>2014.</c:v>
                </c:pt>
                <c:pt idx="25">
                  <c:v>2015.</c:v>
                </c:pt>
                <c:pt idx="26">
                  <c:v>2016.</c:v>
                </c:pt>
                <c:pt idx="27">
                  <c:v>2017.</c:v>
                </c:pt>
              </c:strCache>
            </c:strRef>
          </c:cat>
          <c:val>
            <c:numRef>
              <c:f>Grafikonok!$B$40:$AC$40</c:f>
              <c:numCache>
                <c:formatCode>#,##0.0</c:formatCode>
                <c:ptCount val="28"/>
                <c:pt idx="0">
                  <c:v>84.9</c:v>
                </c:pt>
                <c:pt idx="1">
                  <c:v>86.4</c:v>
                </c:pt>
                <c:pt idx="2">
                  <c:v>87.5</c:v>
                </c:pt>
                <c:pt idx="3">
                  <c:v>88.1</c:v>
                </c:pt>
                <c:pt idx="4">
                  <c:v>88.8</c:v>
                </c:pt>
                <c:pt idx="5">
                  <c:v>90</c:v>
                </c:pt>
                <c:pt idx="6">
                  <c:v>90.5</c:v>
                </c:pt>
                <c:pt idx="7">
                  <c:v>90.6</c:v>
                </c:pt>
                <c:pt idx="8">
                  <c:v>91.1</c:v>
                </c:pt>
                <c:pt idx="9">
                  <c:v>91.4</c:v>
                </c:pt>
                <c:pt idx="10">
                  <c:v>92.1</c:v>
                </c:pt>
                <c:pt idx="11">
                  <c:v>92.6</c:v>
                </c:pt>
                <c:pt idx="12">
                  <c:v>93</c:v>
                </c:pt>
                <c:pt idx="13">
                  <c:v>93.2</c:v>
                </c:pt>
                <c:pt idx="14">
                  <c:v>93.7</c:v>
                </c:pt>
                <c:pt idx="15">
                  <c:v>94</c:v>
                </c:pt>
                <c:pt idx="16">
                  <c:v>94.284965359994644</c:v>
                </c:pt>
                <c:pt idx="17">
                  <c:v>94.7</c:v>
                </c:pt>
                <c:pt idx="18">
                  <c:v>94.905744525633963</c:v>
                </c:pt>
                <c:pt idx="19">
                  <c:v>95.011662138125615</c:v>
                </c:pt>
                <c:pt idx="20">
                  <c:v>94.899924234672469</c:v>
                </c:pt>
                <c:pt idx="21">
                  <c:v>94.7</c:v>
                </c:pt>
                <c:pt idx="22">
                  <c:v>94.3</c:v>
                </c:pt>
                <c:pt idx="23">
                  <c:v>94.432073138916294</c:v>
                </c:pt>
                <c:pt idx="24">
                  <c:v>94.638642312790665</c:v>
                </c:pt>
                <c:pt idx="25">
                  <c:v>94.771752841891129</c:v>
                </c:pt>
                <c:pt idx="26">
                  <c:v>95.150283266765356</c:v>
                </c:pt>
                <c:pt idx="27">
                  <c:v>95.233672202828899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94-41A7-8F9D-94AFF9A47A34}"/>
            </c:ext>
          </c:extLst>
        </c:ser>
        <c:ser>
          <c:idx val="1"/>
          <c:order val="1"/>
          <c:tx>
            <c:strRef>
              <c:f>Grafikonok!$A$41</c:f>
              <c:strCache>
                <c:ptCount val="1"/>
                <c:pt idx="0">
                  <c:v>A közcsatorna-hálózatba bekapcsolt lakások aránya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Grafikonok!$B$39:$AC$39</c:f>
              <c:strCache>
                <c:ptCount val="28"/>
                <c:pt idx="0">
                  <c:v>1990.</c:v>
                </c:pt>
                <c:pt idx="1">
                  <c:v>1991.</c:v>
                </c:pt>
                <c:pt idx="2">
                  <c:v>1992.</c:v>
                </c:pt>
                <c:pt idx="3">
                  <c:v>1993.</c:v>
                </c:pt>
                <c:pt idx="4">
                  <c:v>1994.</c:v>
                </c:pt>
                <c:pt idx="5">
                  <c:v>1995.</c:v>
                </c:pt>
                <c:pt idx="6">
                  <c:v>1996.</c:v>
                </c:pt>
                <c:pt idx="7">
                  <c:v>1997.</c:v>
                </c:pt>
                <c:pt idx="8">
                  <c:v>1998.</c:v>
                </c:pt>
                <c:pt idx="9">
                  <c:v>1999.</c:v>
                </c:pt>
                <c:pt idx="10">
                  <c:v>2000.</c:v>
                </c:pt>
                <c:pt idx="11">
                  <c:v>2001.</c:v>
                </c:pt>
                <c:pt idx="12">
                  <c:v>2002.</c:v>
                </c:pt>
                <c:pt idx="13">
                  <c:v>2003.</c:v>
                </c:pt>
                <c:pt idx="14">
                  <c:v>2004.</c:v>
                </c:pt>
                <c:pt idx="15">
                  <c:v>2005.</c:v>
                </c:pt>
                <c:pt idx="16">
                  <c:v>2006.</c:v>
                </c:pt>
                <c:pt idx="17">
                  <c:v>2007.</c:v>
                </c:pt>
                <c:pt idx="18">
                  <c:v>2008.</c:v>
                </c:pt>
                <c:pt idx="19">
                  <c:v>2009.</c:v>
                </c:pt>
                <c:pt idx="20">
                  <c:v>2010.</c:v>
                </c:pt>
                <c:pt idx="21">
                  <c:v>2011.</c:v>
                </c:pt>
                <c:pt idx="22">
                  <c:v>2012.</c:v>
                </c:pt>
                <c:pt idx="23">
                  <c:v>2013.</c:v>
                </c:pt>
                <c:pt idx="24">
                  <c:v>2014.</c:v>
                </c:pt>
                <c:pt idx="25">
                  <c:v>2015.</c:v>
                </c:pt>
                <c:pt idx="26">
                  <c:v>2016.</c:v>
                </c:pt>
                <c:pt idx="27">
                  <c:v>2017.</c:v>
                </c:pt>
              </c:strCache>
            </c:strRef>
          </c:cat>
          <c:val>
            <c:numRef>
              <c:f>Grafikonok!$B$41:$AC$41</c:f>
              <c:numCache>
                <c:formatCode>#,##0.0</c:formatCode>
                <c:ptCount val="28"/>
                <c:pt idx="0">
                  <c:v>41.6</c:v>
                </c:pt>
                <c:pt idx="1">
                  <c:v>42.1</c:v>
                </c:pt>
                <c:pt idx="2">
                  <c:v>42.7</c:v>
                </c:pt>
                <c:pt idx="3">
                  <c:v>43</c:v>
                </c:pt>
                <c:pt idx="4">
                  <c:v>43.4</c:v>
                </c:pt>
                <c:pt idx="5">
                  <c:v>44.2</c:v>
                </c:pt>
                <c:pt idx="6">
                  <c:v>44.9</c:v>
                </c:pt>
                <c:pt idx="7">
                  <c:v>46</c:v>
                </c:pt>
                <c:pt idx="8">
                  <c:v>47.6</c:v>
                </c:pt>
                <c:pt idx="9">
                  <c:v>49.1</c:v>
                </c:pt>
                <c:pt idx="10">
                  <c:v>51</c:v>
                </c:pt>
                <c:pt idx="11">
                  <c:v>53.4</c:v>
                </c:pt>
                <c:pt idx="12">
                  <c:v>56</c:v>
                </c:pt>
                <c:pt idx="13">
                  <c:v>59.1</c:v>
                </c:pt>
                <c:pt idx="14">
                  <c:v>62.2</c:v>
                </c:pt>
                <c:pt idx="15">
                  <c:v>64.900000000000006</c:v>
                </c:pt>
                <c:pt idx="16">
                  <c:v>67.400000000000006</c:v>
                </c:pt>
                <c:pt idx="17">
                  <c:v>69.8</c:v>
                </c:pt>
                <c:pt idx="18">
                  <c:v>70.998810781841797</c:v>
                </c:pt>
                <c:pt idx="19">
                  <c:v>72.031096264074861</c:v>
                </c:pt>
                <c:pt idx="20">
                  <c:v>72.298471701822621</c:v>
                </c:pt>
                <c:pt idx="21">
                  <c:v>72.7</c:v>
                </c:pt>
                <c:pt idx="22">
                  <c:v>74</c:v>
                </c:pt>
                <c:pt idx="23">
                  <c:v>74.994067671646192</c:v>
                </c:pt>
                <c:pt idx="24">
                  <c:v>76.643288624961599</c:v>
                </c:pt>
                <c:pt idx="25">
                  <c:v>78.558381610643266</c:v>
                </c:pt>
                <c:pt idx="26">
                  <c:v>80.650819085302984</c:v>
                </c:pt>
                <c:pt idx="27">
                  <c:v>81.457824272701615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94-41A7-8F9D-94AFF9A47A34}"/>
            </c:ext>
          </c:extLst>
        </c:ser>
        <c:ser>
          <c:idx val="2"/>
          <c:order val="2"/>
          <c:tx>
            <c:strRef>
              <c:f>Grafikonok!$A$42</c:f>
              <c:strCache>
                <c:ptCount val="1"/>
                <c:pt idx="0">
                  <c:v>Közműolló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Ref>
              <c:f>Grafikonok!$B$39:$AC$39</c:f>
              <c:strCache>
                <c:ptCount val="28"/>
                <c:pt idx="0">
                  <c:v>1990.</c:v>
                </c:pt>
                <c:pt idx="1">
                  <c:v>1991.</c:v>
                </c:pt>
                <c:pt idx="2">
                  <c:v>1992.</c:v>
                </c:pt>
                <c:pt idx="3">
                  <c:v>1993.</c:v>
                </c:pt>
                <c:pt idx="4">
                  <c:v>1994.</c:v>
                </c:pt>
                <c:pt idx="5">
                  <c:v>1995.</c:v>
                </c:pt>
                <c:pt idx="6">
                  <c:v>1996.</c:v>
                </c:pt>
                <c:pt idx="7">
                  <c:v>1997.</c:v>
                </c:pt>
                <c:pt idx="8">
                  <c:v>1998.</c:v>
                </c:pt>
                <c:pt idx="9">
                  <c:v>1999.</c:v>
                </c:pt>
                <c:pt idx="10">
                  <c:v>2000.</c:v>
                </c:pt>
                <c:pt idx="11">
                  <c:v>2001.</c:v>
                </c:pt>
                <c:pt idx="12">
                  <c:v>2002.</c:v>
                </c:pt>
                <c:pt idx="13">
                  <c:v>2003.</c:v>
                </c:pt>
                <c:pt idx="14">
                  <c:v>2004.</c:v>
                </c:pt>
                <c:pt idx="15">
                  <c:v>2005.</c:v>
                </c:pt>
                <c:pt idx="16">
                  <c:v>2006.</c:v>
                </c:pt>
                <c:pt idx="17">
                  <c:v>2007.</c:v>
                </c:pt>
                <c:pt idx="18">
                  <c:v>2008.</c:v>
                </c:pt>
                <c:pt idx="19">
                  <c:v>2009.</c:v>
                </c:pt>
                <c:pt idx="20">
                  <c:v>2010.</c:v>
                </c:pt>
                <c:pt idx="21">
                  <c:v>2011.</c:v>
                </c:pt>
                <c:pt idx="22">
                  <c:v>2012.</c:v>
                </c:pt>
                <c:pt idx="23">
                  <c:v>2013.</c:v>
                </c:pt>
                <c:pt idx="24">
                  <c:v>2014.</c:v>
                </c:pt>
                <c:pt idx="25">
                  <c:v>2015.</c:v>
                </c:pt>
                <c:pt idx="26">
                  <c:v>2016.</c:v>
                </c:pt>
                <c:pt idx="27">
                  <c:v>2017.</c:v>
                </c:pt>
              </c:strCache>
            </c:strRef>
          </c:cat>
          <c:val>
            <c:numRef>
              <c:f>Grafikonok!$B$42:$AC$42</c:f>
              <c:numCache>
                <c:formatCode>#,##0.0</c:formatCode>
                <c:ptCount val="28"/>
                <c:pt idx="0">
                  <c:v>43.300000000000004</c:v>
                </c:pt>
                <c:pt idx="1">
                  <c:v>44.300000000000004</c:v>
                </c:pt>
                <c:pt idx="2">
                  <c:v>44.8</c:v>
                </c:pt>
                <c:pt idx="3">
                  <c:v>45.099999999999994</c:v>
                </c:pt>
                <c:pt idx="4">
                  <c:v>45.4</c:v>
                </c:pt>
                <c:pt idx="5">
                  <c:v>45.8</c:v>
                </c:pt>
                <c:pt idx="6">
                  <c:v>45.6</c:v>
                </c:pt>
                <c:pt idx="7">
                  <c:v>44.599999999999994</c:v>
                </c:pt>
                <c:pt idx="8">
                  <c:v>43.499999999999993</c:v>
                </c:pt>
                <c:pt idx="9">
                  <c:v>42.300000000000004</c:v>
                </c:pt>
                <c:pt idx="10">
                  <c:v>41.099999999999994</c:v>
                </c:pt>
                <c:pt idx="11">
                  <c:v>39.199999999999996</c:v>
                </c:pt>
                <c:pt idx="12">
                  <c:v>37</c:v>
                </c:pt>
                <c:pt idx="13">
                  <c:v>34.1</c:v>
                </c:pt>
                <c:pt idx="14">
                  <c:v>31.5</c:v>
                </c:pt>
                <c:pt idx="15">
                  <c:v>29.099999999999994</c:v>
                </c:pt>
                <c:pt idx="16">
                  <c:v>26.884965359994638</c:v>
                </c:pt>
                <c:pt idx="17">
                  <c:v>24.900000000000006</c:v>
                </c:pt>
                <c:pt idx="18">
                  <c:v>23.906933743792166</c:v>
                </c:pt>
                <c:pt idx="19">
                  <c:v>22.980565874050754</c:v>
                </c:pt>
                <c:pt idx="20">
                  <c:v>22.601452532849848</c:v>
                </c:pt>
                <c:pt idx="21">
                  <c:v>22</c:v>
                </c:pt>
                <c:pt idx="22">
                  <c:v>20.299999999999997</c:v>
                </c:pt>
                <c:pt idx="23">
                  <c:v>19.438005467270102</c:v>
                </c:pt>
                <c:pt idx="24">
                  <c:v>17.995353687829066</c:v>
                </c:pt>
                <c:pt idx="25">
                  <c:v>16.213371231247862</c:v>
                </c:pt>
                <c:pt idx="26">
                  <c:v>14.499464181462372</c:v>
                </c:pt>
                <c:pt idx="27">
                  <c:v>13.775847930127284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C94-41A7-8F9D-94AFF9A47A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5301360"/>
        <c:axId val="1"/>
      </c:lineChart>
      <c:catAx>
        <c:axId val="109530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0953013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848548071648763"/>
          <c:y val="0.79194342521405758"/>
          <c:w val="0.5274226134815645"/>
          <c:h val="0.139398204948392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A Feldolgozóipar folyó környezetvédelmi ráfordításainak alakulása</a:t>
            </a:r>
          </a:p>
        </c:rich>
      </c:tx>
      <c:layout>
        <c:manualLayout>
          <c:xMode val="edge"/>
          <c:yMode val="edge"/>
          <c:x val="0.12190820495264179"/>
          <c:y val="2.72952853598014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01060070671377"/>
          <c:y val="0.17866026609542943"/>
          <c:w val="0.82332155477031799"/>
          <c:h val="0.5732016870561693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Grafikonok!$L$358</c:f>
              <c:strCache>
                <c:ptCount val="1"/>
                <c:pt idx="0">
                  <c:v>Levegőtisztaság védelme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Grafikonok!$M$357:$T$357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Grafikonok!$M$358:$T$358</c:f>
              <c:numCache>
                <c:formatCode>#,##0</c:formatCode>
                <c:ptCount val="8"/>
                <c:pt idx="0">
                  <c:v>3590.502</c:v>
                </c:pt>
                <c:pt idx="1">
                  <c:v>6052.8069999999998</c:v>
                </c:pt>
                <c:pt idx="2">
                  <c:v>4228.982</c:v>
                </c:pt>
                <c:pt idx="3">
                  <c:v>4909.6779999999999</c:v>
                </c:pt>
                <c:pt idx="4">
                  <c:v>3484.1529999999998</c:v>
                </c:pt>
                <c:pt idx="5">
                  <c:v>3710.8440000000001</c:v>
                </c:pt>
                <c:pt idx="6">
                  <c:v>4375.1350000000002</c:v>
                </c:pt>
                <c:pt idx="7">
                  <c:v>3291.8103999999998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8F-4963-9660-EF1FB4D9A35B}"/>
            </c:ext>
          </c:extLst>
        </c:ser>
        <c:ser>
          <c:idx val="1"/>
          <c:order val="1"/>
          <c:tx>
            <c:strRef>
              <c:f>Grafikonok!$L$359</c:f>
              <c:strCache>
                <c:ptCount val="1"/>
                <c:pt idx="0">
                  <c:v>Szennyvízkezelés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Grafikonok!$M$357:$T$357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Grafikonok!$M$359:$T$359</c:f>
              <c:numCache>
                <c:formatCode>#,##0</c:formatCode>
                <c:ptCount val="8"/>
                <c:pt idx="0">
                  <c:v>20393.219000000001</c:v>
                </c:pt>
                <c:pt idx="1">
                  <c:v>22662.156999999999</c:v>
                </c:pt>
                <c:pt idx="2">
                  <c:v>26376.594000000001</c:v>
                </c:pt>
                <c:pt idx="3">
                  <c:v>23482.899000000001</c:v>
                </c:pt>
                <c:pt idx="4">
                  <c:v>24213.085000000003</c:v>
                </c:pt>
                <c:pt idx="5">
                  <c:v>26640.143000000004</c:v>
                </c:pt>
                <c:pt idx="6">
                  <c:v>27440.128000000001</c:v>
                </c:pt>
                <c:pt idx="7">
                  <c:v>33730.018100000001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8F-4963-9660-EF1FB4D9A35B}"/>
            </c:ext>
          </c:extLst>
        </c:ser>
        <c:ser>
          <c:idx val="2"/>
          <c:order val="2"/>
          <c:tx>
            <c:strRef>
              <c:f>Grafikonok!$L$360</c:f>
              <c:strCache>
                <c:ptCount val="1"/>
                <c:pt idx="0">
                  <c:v>Veszélyes hulladékok kezelése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Grafikonok!$M$357:$T$357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Grafikonok!$M$360:$T$360</c:f>
              <c:numCache>
                <c:formatCode>#,##0</c:formatCode>
                <c:ptCount val="8"/>
                <c:pt idx="0">
                  <c:v>12230.856</c:v>
                </c:pt>
                <c:pt idx="1">
                  <c:v>17669.878000000001</c:v>
                </c:pt>
                <c:pt idx="2">
                  <c:v>15274.491999999998</c:v>
                </c:pt>
                <c:pt idx="3">
                  <c:v>15408.516</c:v>
                </c:pt>
                <c:pt idx="4">
                  <c:v>15001.736999999999</c:v>
                </c:pt>
                <c:pt idx="5">
                  <c:v>15680.811</c:v>
                </c:pt>
                <c:pt idx="6">
                  <c:v>16503.942999999999</c:v>
                </c:pt>
                <c:pt idx="7">
                  <c:v>20676.855500000001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8F-4963-9660-EF1FB4D9A35B}"/>
            </c:ext>
          </c:extLst>
        </c:ser>
        <c:ser>
          <c:idx val="3"/>
          <c:order val="3"/>
          <c:tx>
            <c:strRef>
              <c:f>Grafikonok!$L$361</c:f>
              <c:strCache>
                <c:ptCount val="1"/>
                <c:pt idx="0">
                  <c:v>Nem veszélyes hulladékok kezelése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Grafikonok!$M$357:$T$357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Grafikonok!$M$361:$T$361</c:f>
              <c:numCache>
                <c:formatCode>#,##0</c:formatCode>
                <c:ptCount val="8"/>
                <c:pt idx="0">
                  <c:v>22680.741000000002</c:v>
                </c:pt>
                <c:pt idx="1">
                  <c:v>16713.555</c:v>
                </c:pt>
                <c:pt idx="2">
                  <c:v>19836.134000000002</c:v>
                </c:pt>
                <c:pt idx="3">
                  <c:v>19453.563000000002</c:v>
                </c:pt>
                <c:pt idx="4">
                  <c:v>15582.700999999999</c:v>
                </c:pt>
                <c:pt idx="5">
                  <c:v>15046.695</c:v>
                </c:pt>
                <c:pt idx="6">
                  <c:v>14942.974</c:v>
                </c:pt>
                <c:pt idx="7">
                  <c:v>16363.348399999999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8F-4963-9660-EF1FB4D9A35B}"/>
            </c:ext>
          </c:extLst>
        </c:ser>
        <c:ser>
          <c:idx val="4"/>
          <c:order val="4"/>
          <c:tx>
            <c:strRef>
              <c:f>Grafikonok!$L$362</c:f>
              <c:strCache>
                <c:ptCount val="1"/>
                <c:pt idx="0">
                  <c:v>Talaj és felszín alatti vizek védelme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Grafikonok!$M$357:$T$357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Grafikonok!$M$362:$T$362</c:f>
              <c:numCache>
                <c:formatCode>#,##0</c:formatCode>
                <c:ptCount val="8"/>
                <c:pt idx="0">
                  <c:v>629.43100000000004</c:v>
                </c:pt>
                <c:pt idx="1">
                  <c:v>1479.077</c:v>
                </c:pt>
                <c:pt idx="2">
                  <c:v>1603.231</c:v>
                </c:pt>
                <c:pt idx="3">
                  <c:v>7734.3209999999999</c:v>
                </c:pt>
                <c:pt idx="4">
                  <c:v>731.09400000000005</c:v>
                </c:pt>
                <c:pt idx="5">
                  <c:v>1059.133</c:v>
                </c:pt>
                <c:pt idx="6">
                  <c:v>1462.96</c:v>
                </c:pt>
                <c:pt idx="7">
                  <c:v>1943.8288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08F-4963-9660-EF1FB4D9A35B}"/>
            </c:ext>
          </c:extLst>
        </c:ser>
        <c:ser>
          <c:idx val="5"/>
          <c:order val="5"/>
          <c:tx>
            <c:strRef>
              <c:f>Grafikonok!$L$363</c:f>
              <c:strCache>
                <c:ptCount val="1"/>
                <c:pt idx="0">
                  <c:v>Egyéb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Grafikonok!$M$357:$T$357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Grafikonok!$M$363:$T$363</c:f>
              <c:numCache>
                <c:formatCode>#,##0</c:formatCode>
                <c:ptCount val="8"/>
                <c:pt idx="0">
                  <c:v>22767.285000000011</c:v>
                </c:pt>
                <c:pt idx="1">
                  <c:v>11719.498999999996</c:v>
                </c:pt>
                <c:pt idx="2">
                  <c:v>7688.8359999999957</c:v>
                </c:pt>
                <c:pt idx="3">
                  <c:v>10192.216</c:v>
                </c:pt>
                <c:pt idx="4">
                  <c:v>8005.9669999999969</c:v>
                </c:pt>
                <c:pt idx="5">
                  <c:v>8424.8359999999957</c:v>
                </c:pt>
                <c:pt idx="6">
                  <c:v>7914.3380000000179</c:v>
                </c:pt>
                <c:pt idx="7">
                  <c:v>10723.082500000019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08F-4963-9660-EF1FB4D9A3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5947472"/>
        <c:axId val="1"/>
        <c:axId val="0"/>
      </c:bar3DChart>
      <c:catAx>
        <c:axId val="116594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MFt</a:t>
                </a:r>
              </a:p>
            </c:rich>
          </c:tx>
          <c:layout>
            <c:manualLayout>
              <c:xMode val="edge"/>
              <c:yMode val="edge"/>
              <c:x val="3.721684354673057E-2"/>
              <c:y val="0.458034557094755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1659474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126229481099426"/>
          <c:y val="0.77205528082904284"/>
          <c:w val="0.63090090093074991"/>
          <c:h val="0.208818922110088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A Feldolgozóipar környezetvédelmi beruházási ráfordításának szerkezete 2012-ben</a:t>
            </a:r>
          </a:p>
        </c:rich>
      </c:tx>
      <c:layout>
        <c:manualLayout>
          <c:xMode val="edge"/>
          <c:yMode val="edge"/>
          <c:x val="0.19690701978835559"/>
          <c:y val="3.81558587899025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1488770303603967E-2"/>
          <c:y val="0.41966525138932148"/>
          <c:w val="0.54207205399229808"/>
          <c:h val="0.31894559105588433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F9F-4FDC-A19D-2E0084B0C71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F9F-4FDC-A19D-2E0084B0C711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F9F-4FDC-A19D-2E0084B0C711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F9F-4FDC-A19D-2E0084B0C711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2F9F-4FDC-A19D-2E0084B0C711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F9F-4FDC-A19D-2E0084B0C711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2F9F-4FDC-A19D-2E0084B0C711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F9F-4FDC-A19D-2E0084B0C711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Grafikonok!$K$290:$K$297</c:f>
              <c:strCache>
                <c:ptCount val="8"/>
                <c:pt idx="0">
                  <c:v>Levegőtisztaság védelme</c:v>
                </c:pt>
                <c:pt idx="1">
                  <c:v>Szennyvízkezelés</c:v>
                </c:pt>
                <c:pt idx="2">
                  <c:v>Veszélyes hulladékok kezelése</c:v>
                </c:pt>
                <c:pt idx="3">
                  <c:v>Nem veszélyes hulladékok kezelése</c:v>
                </c:pt>
                <c:pt idx="4">
                  <c:v>Talaj és felszín alatti vizek védelme</c:v>
                </c:pt>
                <c:pt idx="5">
                  <c:v>Zaj- és rezgés elleni védelem</c:v>
                </c:pt>
                <c:pt idx="6">
                  <c:v>Táj- és természet-védelem</c:v>
                </c:pt>
                <c:pt idx="7">
                  <c:v>Egyéb</c:v>
                </c:pt>
              </c:strCache>
            </c:strRef>
          </c:cat>
          <c:val>
            <c:numRef>
              <c:f>Grafikonok!$L$290:$L$297</c:f>
              <c:numCache>
                <c:formatCode>#,##0.0</c:formatCode>
                <c:ptCount val="8"/>
                <c:pt idx="0">
                  <c:v>5470.52</c:v>
                </c:pt>
                <c:pt idx="1">
                  <c:v>10788.406000000001</c:v>
                </c:pt>
                <c:pt idx="2">
                  <c:v>391.26099999999997</c:v>
                </c:pt>
                <c:pt idx="3">
                  <c:v>560.23299999999995</c:v>
                </c:pt>
                <c:pt idx="4">
                  <c:v>1875.0329999999999</c:v>
                </c:pt>
                <c:pt idx="5">
                  <c:v>729.58100000000002</c:v>
                </c:pt>
                <c:pt idx="6">
                  <c:v>31.236000000000001</c:v>
                </c:pt>
                <c:pt idx="7">
                  <c:v>2964.5570000000002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F9F-4FDC-A19D-2E0084B0C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670758069951912"/>
          <c:y val="0.2449475560230408"/>
          <c:w val="0.28522438518991594"/>
          <c:h val="0.68625802885794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u-H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A Feldolgozóipar környezetvédelmi beruházásainak alakulása, millió Ft</a:t>
            </a:r>
          </a:p>
        </c:rich>
      </c:tx>
      <c:layout>
        <c:manualLayout>
          <c:xMode val="edge"/>
          <c:yMode val="edge"/>
          <c:x val="0.16070395824799358"/>
          <c:y val="3.11750161664574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6304546385851"/>
          <c:y val="0.16811641790199813"/>
          <c:w val="0.81960941254866071"/>
          <c:h val="0.51304493049402877"/>
        </c:manualLayout>
      </c:layout>
      <c:lineChart>
        <c:grouping val="standard"/>
        <c:varyColors val="0"/>
        <c:ser>
          <c:idx val="0"/>
          <c:order val="0"/>
          <c:tx>
            <c:strRef>
              <c:f>Grafikonok!$N$327</c:f>
              <c:strCache>
                <c:ptCount val="1"/>
                <c:pt idx="0">
                  <c:v>Levegőtisztaság védelme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Grafikonok!$O$326:$V$326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Grafikonok!$O$327:$V$327</c:f>
              <c:numCache>
                <c:formatCode>#,##0</c:formatCode>
                <c:ptCount val="8"/>
                <c:pt idx="0">
                  <c:v>6746.97</c:v>
                </c:pt>
                <c:pt idx="1">
                  <c:v>9226.232</c:v>
                </c:pt>
                <c:pt idx="2">
                  <c:v>14980.957</c:v>
                </c:pt>
                <c:pt idx="3">
                  <c:v>13386.767</c:v>
                </c:pt>
                <c:pt idx="4">
                  <c:v>9294.5419999999995</c:v>
                </c:pt>
                <c:pt idx="5">
                  <c:v>3969.7710000000002</c:v>
                </c:pt>
                <c:pt idx="6">
                  <c:v>10337.271000000001</c:v>
                </c:pt>
                <c:pt idx="7">
                  <c:v>5470.52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A3-4932-B227-9FE70C6AEE96}"/>
            </c:ext>
          </c:extLst>
        </c:ser>
        <c:ser>
          <c:idx val="1"/>
          <c:order val="1"/>
          <c:tx>
            <c:strRef>
              <c:f>Grafikonok!$N$328</c:f>
              <c:strCache>
                <c:ptCount val="1"/>
                <c:pt idx="0">
                  <c:v>Szennyvízkezelés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Grafikonok!$O$326:$V$326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Grafikonok!$O$328:$V$328</c:f>
              <c:numCache>
                <c:formatCode>#,##0</c:formatCode>
                <c:ptCount val="8"/>
                <c:pt idx="0">
                  <c:v>15267.918</c:v>
                </c:pt>
                <c:pt idx="1">
                  <c:v>7346.6419999999998</c:v>
                </c:pt>
                <c:pt idx="2">
                  <c:v>7608.5</c:v>
                </c:pt>
                <c:pt idx="3">
                  <c:v>6285.7209999999995</c:v>
                </c:pt>
                <c:pt idx="4">
                  <c:v>5397.0690000000004</c:v>
                </c:pt>
                <c:pt idx="5">
                  <c:v>3310.636</c:v>
                </c:pt>
                <c:pt idx="6">
                  <c:v>10584.800999999999</c:v>
                </c:pt>
                <c:pt idx="7">
                  <c:v>10788.406000000001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A3-4932-B227-9FE70C6AEE96}"/>
            </c:ext>
          </c:extLst>
        </c:ser>
        <c:ser>
          <c:idx val="2"/>
          <c:order val="2"/>
          <c:tx>
            <c:strRef>
              <c:f>Grafikonok!$N$329</c:f>
              <c:strCache>
                <c:ptCount val="1"/>
                <c:pt idx="0">
                  <c:v>Talaj és felszín alatti vizek védelme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Grafikonok!$O$326:$V$326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Grafikonok!$O$329:$V$329</c:f>
              <c:numCache>
                <c:formatCode>#,##0</c:formatCode>
                <c:ptCount val="8"/>
                <c:pt idx="0">
                  <c:v>3901.3380000000002</c:v>
                </c:pt>
                <c:pt idx="1">
                  <c:v>5613.2849999999999</c:v>
                </c:pt>
                <c:pt idx="2">
                  <c:v>4585.2309999999998</c:v>
                </c:pt>
                <c:pt idx="3">
                  <c:v>3527.806</c:v>
                </c:pt>
                <c:pt idx="4">
                  <c:v>2883.3470000000002</c:v>
                </c:pt>
                <c:pt idx="5">
                  <c:v>4851.8500000000004</c:v>
                </c:pt>
                <c:pt idx="6">
                  <c:v>5973.7839999999997</c:v>
                </c:pt>
                <c:pt idx="7">
                  <c:v>1875.0329999999999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6A3-4932-B227-9FE70C6AEE96}"/>
            </c:ext>
          </c:extLst>
        </c:ser>
        <c:ser>
          <c:idx val="3"/>
          <c:order val="3"/>
          <c:tx>
            <c:strRef>
              <c:f>Grafikonok!$N$330</c:f>
              <c:strCache>
                <c:ptCount val="1"/>
                <c:pt idx="0">
                  <c:v>Hulladékkezelés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Grafikonok!$O$326:$V$326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Grafikonok!$O$330:$V$330</c:f>
              <c:numCache>
                <c:formatCode>#,##0</c:formatCode>
                <c:ptCount val="8"/>
                <c:pt idx="0">
                  <c:v>2560.489</c:v>
                </c:pt>
                <c:pt idx="1">
                  <c:v>2238.5860000000002</c:v>
                </c:pt>
                <c:pt idx="2">
                  <c:v>3506.5830000000001</c:v>
                </c:pt>
                <c:pt idx="3">
                  <c:v>1340.1410000000001</c:v>
                </c:pt>
                <c:pt idx="4">
                  <c:v>753.44499999999994</c:v>
                </c:pt>
                <c:pt idx="5">
                  <c:v>2222.1820000000002</c:v>
                </c:pt>
                <c:pt idx="6">
                  <c:v>4063.2690000000002</c:v>
                </c:pt>
                <c:pt idx="7">
                  <c:v>951.49399999999991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6A3-4932-B227-9FE70C6AEE96}"/>
            </c:ext>
          </c:extLst>
        </c:ser>
        <c:ser>
          <c:idx val="4"/>
          <c:order val="4"/>
          <c:tx>
            <c:strRef>
              <c:f>Grafikonok!$N$331</c:f>
              <c:strCache>
                <c:ptCount val="1"/>
                <c:pt idx="0">
                  <c:v>Összes kvi beruházás</c:v>
                </c:pt>
              </c:strCache>
            </c:strRef>
          </c:tx>
          <c:marker>
            <c:symbol val="none"/>
          </c:marker>
          <c:cat>
            <c:strRef>
              <c:f>Grafikonok!$O$326:$V$326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Grafikonok!$O$331:$V$331</c:f>
              <c:numCache>
                <c:formatCode>#,##0</c:formatCode>
                <c:ptCount val="8"/>
                <c:pt idx="0">
                  <c:v>29734.628000000001</c:v>
                </c:pt>
                <c:pt idx="1">
                  <c:v>26039.990000000005</c:v>
                </c:pt>
                <c:pt idx="2">
                  <c:v>32340.183000000001</c:v>
                </c:pt>
                <c:pt idx="3">
                  <c:v>27192.183000000001</c:v>
                </c:pt>
                <c:pt idx="4">
                  <c:v>20294.471000000005</c:v>
                </c:pt>
                <c:pt idx="5">
                  <c:v>16872.477000000003</c:v>
                </c:pt>
                <c:pt idx="6">
                  <c:v>33870.644999999997</c:v>
                </c:pt>
                <c:pt idx="7">
                  <c:v>22810.826999999997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6A3-4932-B227-9FE70C6AEE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5952048"/>
        <c:axId val="1"/>
      </c:lineChart>
      <c:catAx>
        <c:axId val="1165952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MFt</a:t>
                </a:r>
              </a:p>
            </c:rich>
          </c:tx>
          <c:layout>
            <c:manualLayout>
              <c:xMode val="edge"/>
              <c:yMode val="edge"/>
              <c:x val="1.1156929083286554E-2"/>
              <c:y val="0.465228802921373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1659520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467107149643168"/>
          <c:y val="0.76512408181751324"/>
          <c:w val="0.75735810504923951"/>
          <c:h val="0.214771672089126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A Feldolgozóipar szennyvízkezelési beruházási ráfordításának szerkezete ágazatonként 2012-ben</a:t>
            </a:r>
          </a:p>
        </c:rich>
      </c:tx>
      <c:layout>
        <c:manualLayout>
          <c:xMode val="edge"/>
          <c:yMode val="edge"/>
          <c:x val="0.1969070274666371"/>
          <c:y val="3.815578199783850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9361825911217191E-2"/>
          <c:y val="0.4093147051994897"/>
          <c:w val="0.48368861326547713"/>
          <c:h val="0.3308831449217431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B5A-4EB3-8CF1-F8B062C7156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B5A-4EB3-8CF1-F8B062C7156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B5A-4EB3-8CF1-F8B062C7156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B5A-4EB3-8CF1-F8B062C7156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B5A-4EB3-8CF1-F8B062C7156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B5A-4EB3-8CF1-F8B062C7156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B5A-4EB3-8CF1-F8B062C7156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B5A-4EB3-8CF1-F8B062C71564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Grafikonok!$T$290:$T$297</c:f>
              <c:strCache>
                <c:ptCount val="8"/>
                <c:pt idx="0">
                  <c:v>Élelmiszerek, italok és dohány gyártása</c:v>
                </c:pt>
                <c:pt idx="1">
                  <c:v>Textília, textiláru, ruházati termék, bőrtermék, lábbeli gyártása</c:v>
                </c:pt>
                <c:pt idx="2">
                  <c:v>Fafeldolgozás</c:v>
                </c:pt>
                <c:pt idx="3">
                  <c:v>Papírgyártás, kiadói, nyomdai tevékenység</c:v>
                </c:pt>
                <c:pt idx="4">
                  <c:v>Kokszgyártás, kőolajfeldolgozás, gyógyszergyártás; vegyi anyag és termék, gumi-, műanyag termék gyártás</c:v>
                </c:pt>
                <c:pt idx="5">
                  <c:v>Egyéb nemfém ásványi termék gyártása</c:v>
                </c:pt>
                <c:pt idx="6">
                  <c:v>Fémalapanyag gyártása</c:v>
                </c:pt>
                <c:pt idx="7">
                  <c:v>Fémfeldolgozási termék, gép, berendezés, villamos gép, műszer és jármű, bútor, máshova nem sorolt feldolgozóipari termék gyártása</c:v>
                </c:pt>
              </c:strCache>
            </c:strRef>
          </c:cat>
          <c:val>
            <c:numRef>
              <c:f>Grafikonok!$U$290:$U$297</c:f>
              <c:numCache>
                <c:formatCode>General</c:formatCode>
                <c:ptCount val="8"/>
                <c:pt idx="0">
                  <c:v>7706.3139999999994</c:v>
                </c:pt>
                <c:pt idx="1">
                  <c:v>230.49699999999999</c:v>
                </c:pt>
                <c:pt idx="2">
                  <c:v>0</c:v>
                </c:pt>
                <c:pt idx="3">
                  <c:v>53.523000000000003</c:v>
                </c:pt>
                <c:pt idx="4">
                  <c:v>2203.9690000000001</c:v>
                </c:pt>
                <c:pt idx="5">
                  <c:v>34.100999999999999</c:v>
                </c:pt>
                <c:pt idx="6">
                  <c:v>90.234999999999999</c:v>
                </c:pt>
                <c:pt idx="7">
                  <c:v>469.767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B5A-4EB3-8CF1-F8B062C71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547997825449705"/>
          <c:y val="0.18750581976140412"/>
          <c:w val="0.36150441610344791"/>
          <c:h val="0.791691238992595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u-H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u-HU"/>
              <a:t>Feldolgozóipar kibocsátásának megoszlása 2013-ban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02427799906775E-2"/>
          <c:y val="0.16231930004330855"/>
          <c:w val="0.55233325308193093"/>
          <c:h val="0.7942051466404739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4CC-4E18-B8A2-3359AD41E5E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4CC-4E18-B8A2-3359AD41E5E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4CC-4E18-B8A2-3359AD41E5E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4CC-4E18-B8A2-3359AD41E5E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4CC-4E18-B8A2-3359AD41E5E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Grafikonok!$AE$165:$AE$169</c:f>
              <c:strCache>
                <c:ptCount val="5"/>
                <c:pt idx="0">
                  <c:v>Folyó termelőfelhasználás</c:v>
                </c:pt>
                <c:pt idx="1">
                  <c:v>Bérek és keresetek</c:v>
                </c:pt>
                <c:pt idx="2">
                  <c:v>Társadalombiztosítási hozzájárulás</c:v>
                </c:pt>
                <c:pt idx="3">
                  <c:v>Termelési adók, támogatások egyenlege</c:v>
                </c:pt>
                <c:pt idx="4">
                  <c:v>Bruttó működési eredmény</c:v>
                </c:pt>
              </c:strCache>
            </c:strRef>
          </c:cat>
          <c:val>
            <c:numRef>
              <c:f>Grafikonok!$AF$165:$AF$169</c:f>
              <c:numCache>
                <c:formatCode>#,##0</c:formatCode>
                <c:ptCount val="5"/>
                <c:pt idx="0">
                  <c:v>18135375</c:v>
                </c:pt>
                <c:pt idx="1">
                  <c:v>2162599</c:v>
                </c:pt>
                <c:pt idx="2">
                  <c:v>515139</c:v>
                </c:pt>
                <c:pt idx="3">
                  <c:v>86578</c:v>
                </c:pt>
                <c:pt idx="4">
                  <c:v>2955078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4CC-4E18-B8A2-3359AD41E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243871689405031"/>
          <c:y val="0.25708898564111149"/>
          <c:w val="0.26997464147340011"/>
          <c:h val="0.6732245471449444"/>
        </c:manualLayout>
      </c:layout>
      <c:overlay val="0"/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u-HU"/>
              <a:t>Gépipar kibocsátásának megoszlása 2013-ban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1702427799906775E-2"/>
          <c:y val="0.16231930004330855"/>
          <c:w val="0.55233325308193093"/>
          <c:h val="0.79420514664047392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11C-4AD4-B4BA-D4B9E7760F9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11C-4AD4-B4BA-D4B9E7760F9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11C-4AD4-B4BA-D4B9E7760F9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11C-4AD4-B4BA-D4B9E7760F9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11C-4AD4-B4BA-D4B9E7760F9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Grafikonok!$AP$165:$AP$169</c:f>
              <c:strCache>
                <c:ptCount val="5"/>
                <c:pt idx="0">
                  <c:v>Folyó termelőfelhasználás</c:v>
                </c:pt>
                <c:pt idx="1">
                  <c:v>Bérek és keresetek</c:v>
                </c:pt>
                <c:pt idx="2">
                  <c:v>Társadalombiztosítási hozzájárulás</c:v>
                </c:pt>
                <c:pt idx="3">
                  <c:v>Termelési adók, támogatások egyenlege</c:v>
                </c:pt>
                <c:pt idx="4">
                  <c:v>Bruttó működési eredmény</c:v>
                </c:pt>
              </c:strCache>
            </c:strRef>
          </c:cat>
          <c:val>
            <c:numRef>
              <c:f>Grafikonok!$AQ$165:$AQ$169</c:f>
              <c:numCache>
                <c:formatCode>#,##0</c:formatCode>
                <c:ptCount val="5"/>
                <c:pt idx="0">
                  <c:v>8799847</c:v>
                </c:pt>
                <c:pt idx="1">
                  <c:v>826484</c:v>
                </c:pt>
                <c:pt idx="2">
                  <c:v>212642</c:v>
                </c:pt>
                <c:pt idx="3">
                  <c:v>37859</c:v>
                </c:pt>
                <c:pt idx="4">
                  <c:v>1501306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11C-4AD4-B4BA-D4B9E7760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243871689405031"/>
          <c:y val="0.25708898564111149"/>
          <c:w val="0.26997464147340011"/>
          <c:h val="0.6732245471449444"/>
        </c:manualLayout>
      </c:layout>
      <c:overlay val="0"/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u-HU"/>
              <a:t>Vegyipar kibocsátásának megoszlása 2013-ban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5686106309882002E-2"/>
          <c:y val="0.12608727778365794"/>
          <c:w val="0.57834948680195475"/>
          <c:h val="0.8304370165574052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DE6-4F43-90FA-7C04DBB9A3C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DE6-4F43-90FA-7C04DBB9A3C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DE6-4F43-90FA-7C04DBB9A3C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DE6-4F43-90FA-7C04DBB9A3C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DE6-4F43-90FA-7C04DBB9A3C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Grafikonok!$BA$165:$BA$169</c:f>
              <c:strCache>
                <c:ptCount val="5"/>
                <c:pt idx="0">
                  <c:v>Folyó termelőfelhasználás</c:v>
                </c:pt>
                <c:pt idx="1">
                  <c:v>Bérek és keresetek</c:v>
                </c:pt>
                <c:pt idx="2">
                  <c:v>Társadalombiztosítási hozzájárulás</c:v>
                </c:pt>
                <c:pt idx="3">
                  <c:v>Termelési adók, támogatások egyenlege</c:v>
                </c:pt>
                <c:pt idx="4">
                  <c:v>Bruttó működési eredmény</c:v>
                </c:pt>
              </c:strCache>
            </c:strRef>
          </c:cat>
          <c:val>
            <c:numRef>
              <c:f>Grafikonok!$BB$165:$BB$169</c:f>
              <c:numCache>
                <c:formatCode>#,##0</c:formatCode>
                <c:ptCount val="5"/>
                <c:pt idx="0">
                  <c:v>4418895</c:v>
                </c:pt>
                <c:pt idx="1">
                  <c:v>434934</c:v>
                </c:pt>
                <c:pt idx="2">
                  <c:v>111441</c:v>
                </c:pt>
                <c:pt idx="3">
                  <c:v>30973</c:v>
                </c:pt>
                <c:pt idx="4">
                  <c:v>808164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DE6-4F43-90FA-7C04DBB9A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377972101719839"/>
          <c:y val="0.25926770585840903"/>
          <c:w val="0.27107939651932622"/>
          <c:h val="0.6732245471449444"/>
        </c:manualLayout>
      </c:layout>
      <c:overlay val="0"/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u-HU"/>
              <a:t>Élelmiszer, ital és dohánytermék gyártása ágazat kibocsátásának megoszlása 2013-ban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5686106309882002E-2"/>
          <c:y val="0.12608727778365794"/>
          <c:w val="0.57834948680195475"/>
          <c:h val="0.83043701655740521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89B-42FD-B81C-C9A0B932611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89B-42FD-B81C-C9A0B932611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89B-42FD-B81C-C9A0B932611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89B-42FD-B81C-C9A0B932611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89B-42FD-B81C-C9A0B932611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Grafikonok!$BL$165:$BL$169</c:f>
              <c:strCache>
                <c:ptCount val="5"/>
                <c:pt idx="0">
                  <c:v>Folyó termelőfelhasználás</c:v>
                </c:pt>
                <c:pt idx="1">
                  <c:v>Bérek és keresetek</c:v>
                </c:pt>
                <c:pt idx="2">
                  <c:v>Társadalombiztosítási hozzájárulás</c:v>
                </c:pt>
                <c:pt idx="3">
                  <c:v>Termelési adók, támogatások egyenlege</c:v>
                </c:pt>
                <c:pt idx="4">
                  <c:v>Bruttó működési eredmény</c:v>
                </c:pt>
              </c:strCache>
            </c:strRef>
          </c:cat>
          <c:val>
            <c:numRef>
              <c:f>Grafikonok!$BM$165:$BM$169</c:f>
              <c:numCache>
                <c:formatCode>#,##0</c:formatCode>
                <c:ptCount val="5"/>
                <c:pt idx="0">
                  <c:v>2399752</c:v>
                </c:pt>
                <c:pt idx="1">
                  <c:v>283091</c:v>
                </c:pt>
                <c:pt idx="2">
                  <c:v>58791</c:v>
                </c:pt>
                <c:pt idx="3">
                  <c:v>8450</c:v>
                </c:pt>
                <c:pt idx="4">
                  <c:v>210265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89B-42FD-B81C-C9A0B93261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377972101719839"/>
          <c:y val="0.25926770585840903"/>
          <c:w val="0.27107939651932622"/>
          <c:h val="0.6732245471449444"/>
        </c:manualLayout>
      </c:layout>
      <c:overlay val="0"/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u-HU"/>
              <a:t>VKJ megoszlása a nemzetgazdasági ágak között 2018-ban</a:t>
            </a:r>
          </a:p>
        </c:rich>
      </c:tx>
      <c:layout>
        <c:manualLayout>
          <c:xMode val="edge"/>
          <c:yMode val="edge"/>
          <c:x val="2.8883121453393747E-3"/>
          <c:y val="2.1355915416233349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04963382567812E-2"/>
          <c:y val="0.25436408977556108"/>
          <c:w val="0.52207079122489664"/>
          <c:h val="0.53366583541147128"/>
        </c:manualLayout>
      </c:layout>
      <c:pie3D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CE60-4302-B65E-7F0B6C237DB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CE60-4302-B65E-7F0B6C237DB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CE60-4302-B65E-7F0B6C237DB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CE60-4302-B65E-7F0B6C237DB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CE60-4302-B65E-7F0B6C237DB3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Grafikonok!$A$546:$A$550</c:f>
              <c:strCache>
                <c:ptCount val="5"/>
                <c:pt idx="0">
                  <c:v>Mezőgazdaság, erdőgazdálkodás, halászat</c:v>
                </c:pt>
                <c:pt idx="1">
                  <c:v>Ipar víziközmű nélkül</c:v>
                </c:pt>
                <c:pt idx="2">
                  <c:v>Építőipar</c:v>
                </c:pt>
                <c:pt idx="3">
                  <c:v>Szolgáltatások</c:v>
                </c:pt>
                <c:pt idx="4">
                  <c:v>Víziközmű</c:v>
                </c:pt>
              </c:strCache>
            </c:strRef>
          </c:cat>
          <c:val>
            <c:numRef>
              <c:f>Grafikonok!$B$546:$B$550</c:f>
              <c:numCache>
                <c:formatCode>#,##0</c:formatCode>
                <c:ptCount val="5"/>
                <c:pt idx="0">
                  <c:v>799648280.1590004</c:v>
                </c:pt>
                <c:pt idx="1">
                  <c:v>7709110179.6499996</c:v>
                </c:pt>
                <c:pt idx="2">
                  <c:v>23435328.100000001</c:v>
                </c:pt>
                <c:pt idx="3">
                  <c:v>661004933.05799997</c:v>
                </c:pt>
                <c:pt idx="4">
                  <c:v>2969827118.7399998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E60-4302-B65E-7F0B6C237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27392548424915"/>
          <c:y val="9.9176876350610954E-2"/>
          <c:w val="0.29127156563859136"/>
          <c:h val="0.83060633943636686"/>
        </c:manualLayout>
      </c:layout>
      <c:overlay val="0"/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u-HU"/>
              <a:t>VKJ megoszlása a nemzetgazdasági ágak között 2013-ban</a:t>
            </a:r>
          </a:p>
        </c:rich>
      </c:tx>
      <c:layout>
        <c:manualLayout>
          <c:xMode val="edge"/>
          <c:yMode val="edge"/>
          <c:x val="4.6550215705795395E-4"/>
          <c:y val="3.5103042675221151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2404963382567812E-2"/>
          <c:y val="0.25436408977556108"/>
          <c:w val="0.52207079122489664"/>
          <c:h val="0.53366583541147128"/>
        </c:manualLayout>
      </c:layout>
      <c:pie3DChart>
        <c:varyColors val="1"/>
        <c:ser>
          <c:idx val="0"/>
          <c:order val="0"/>
          <c:explosion val="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494-40A2-B170-85D0D123B58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0494-40A2-B170-85D0D123B58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0494-40A2-B170-85D0D123B58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0494-40A2-B170-85D0D123B58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0494-40A2-B170-85D0D123B580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Grafikonok!$A$555:$A$559</c:f>
              <c:strCache>
                <c:ptCount val="5"/>
                <c:pt idx="0">
                  <c:v>Mezőgazdaság, erdőgazdálkodás, halászat</c:v>
                </c:pt>
                <c:pt idx="1">
                  <c:v>Ipar víziközmű nélkül</c:v>
                </c:pt>
                <c:pt idx="2">
                  <c:v>Építőipar</c:v>
                </c:pt>
                <c:pt idx="3">
                  <c:v>Szolgáltatások</c:v>
                </c:pt>
                <c:pt idx="4">
                  <c:v>Víziközmű</c:v>
                </c:pt>
              </c:strCache>
            </c:strRef>
          </c:cat>
          <c:val>
            <c:numRef>
              <c:f>Grafikonok!$B$555:$B$559</c:f>
              <c:numCache>
                <c:formatCode>#,##0</c:formatCode>
                <c:ptCount val="5"/>
                <c:pt idx="0">
                  <c:v>862394339</c:v>
                </c:pt>
                <c:pt idx="1">
                  <c:v>9378232024</c:v>
                </c:pt>
                <c:pt idx="2">
                  <c:v>19481911</c:v>
                </c:pt>
                <c:pt idx="3">
                  <c:v>615928004</c:v>
                </c:pt>
                <c:pt idx="4">
                  <c:v>2771711699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494-40A2-B170-85D0D123B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412199263348868"/>
          <c:y val="0.10526638554351588"/>
          <c:w val="0.28434214089226079"/>
          <c:h val="0.8259362558029707"/>
        </c:manualLayout>
      </c:layout>
      <c:overlay val="0"/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Az 1 lakosra ill. egy háztartásra  jutó szennyvíz alakulása (m3/év) 1994-2017 között</a:t>
            </a:r>
          </a:p>
        </c:rich>
      </c:tx>
      <c:layout>
        <c:manualLayout>
          <c:xMode val="edge"/>
          <c:yMode val="edge"/>
          <c:x val="0.11245665459700749"/>
          <c:y val="3.68419822893058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34602076124567"/>
          <c:y val="0.25"/>
          <c:w val="0.84256055363321802"/>
          <c:h val="0.44473684210526315"/>
        </c:manualLayout>
      </c:layout>
      <c:lineChart>
        <c:grouping val="standard"/>
        <c:varyColors val="0"/>
        <c:ser>
          <c:idx val="0"/>
          <c:order val="0"/>
          <c:tx>
            <c:strRef>
              <c:f>Grafikonok!$A$10</c:f>
              <c:strCache>
                <c:ptCount val="1"/>
                <c:pt idx="0">
                  <c:v>1 főre jutó szennyvíz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Grafikonok!$C$4:$Z$4</c:f>
              <c:strCache>
                <c:ptCount val="24"/>
                <c:pt idx="0">
                  <c:v>1994.</c:v>
                </c:pt>
                <c:pt idx="1">
                  <c:v>1995.</c:v>
                </c:pt>
                <c:pt idx="2">
                  <c:v>1996.</c:v>
                </c:pt>
                <c:pt idx="3">
                  <c:v>1997.</c:v>
                </c:pt>
                <c:pt idx="4">
                  <c:v>1998.</c:v>
                </c:pt>
                <c:pt idx="5">
                  <c:v>1999.</c:v>
                </c:pt>
                <c:pt idx="6">
                  <c:v>2000.</c:v>
                </c:pt>
                <c:pt idx="7">
                  <c:v>2001.</c:v>
                </c:pt>
                <c:pt idx="8">
                  <c:v>2002.</c:v>
                </c:pt>
                <c:pt idx="9">
                  <c:v>2003.</c:v>
                </c:pt>
                <c:pt idx="10">
                  <c:v>2004.</c:v>
                </c:pt>
                <c:pt idx="11">
                  <c:v>2005.</c:v>
                </c:pt>
                <c:pt idx="12">
                  <c:v>2006.</c:v>
                </c:pt>
                <c:pt idx="13">
                  <c:v>2007.</c:v>
                </c:pt>
                <c:pt idx="14">
                  <c:v>2008.</c:v>
                </c:pt>
                <c:pt idx="15">
                  <c:v>2009.</c:v>
                </c:pt>
                <c:pt idx="16">
                  <c:v>2010.</c:v>
                </c:pt>
                <c:pt idx="17">
                  <c:v>2011.</c:v>
                </c:pt>
                <c:pt idx="18">
                  <c:v>2012.</c:v>
                </c:pt>
                <c:pt idx="19">
                  <c:v>2013.</c:v>
                </c:pt>
                <c:pt idx="20">
                  <c:v>2014.</c:v>
                </c:pt>
                <c:pt idx="21">
                  <c:v>2015.</c:v>
                </c:pt>
                <c:pt idx="22">
                  <c:v>2016.</c:v>
                </c:pt>
                <c:pt idx="23">
                  <c:v>2017.</c:v>
                </c:pt>
              </c:strCache>
            </c:strRef>
          </c:cat>
          <c:val>
            <c:numRef>
              <c:f>Grafikonok!$C$10:$Z$10</c:f>
              <c:numCache>
                <c:formatCode>0.0</c:formatCode>
                <c:ptCount val="24"/>
                <c:pt idx="0">
                  <c:v>63.738342388704751</c:v>
                </c:pt>
                <c:pt idx="1">
                  <c:v>62.639836275863416</c:v>
                </c:pt>
                <c:pt idx="2">
                  <c:v>59.794168564723194</c:v>
                </c:pt>
                <c:pt idx="3">
                  <c:v>56.299422279903752</c:v>
                </c:pt>
                <c:pt idx="4">
                  <c:v>54.484234658493101</c:v>
                </c:pt>
                <c:pt idx="5">
                  <c:v>58.59272878908213</c:v>
                </c:pt>
                <c:pt idx="6">
                  <c:v>52.798522670575032</c:v>
                </c:pt>
                <c:pt idx="7">
                  <c:v>51.062093968335461</c:v>
                </c:pt>
                <c:pt idx="8">
                  <c:v>51.78068974465711</c:v>
                </c:pt>
                <c:pt idx="9">
                  <c:v>51.902282375096647</c:v>
                </c:pt>
                <c:pt idx="10">
                  <c:v>55.207100257696197</c:v>
                </c:pt>
                <c:pt idx="11">
                  <c:v>58.359477286988515</c:v>
                </c:pt>
                <c:pt idx="12">
                  <c:v>56.357490116884811</c:v>
                </c:pt>
                <c:pt idx="13">
                  <c:v>53.147644379751497</c:v>
                </c:pt>
                <c:pt idx="14">
                  <c:v>54.043221122572831</c:v>
                </c:pt>
                <c:pt idx="15">
                  <c:v>52.82655124799237</c:v>
                </c:pt>
                <c:pt idx="16">
                  <c:v>55.713387574779269</c:v>
                </c:pt>
                <c:pt idx="17">
                  <c:v>47.079896394706964</c:v>
                </c:pt>
                <c:pt idx="18">
                  <c:v>43.970176806510743</c:v>
                </c:pt>
                <c:pt idx="19">
                  <c:v>50.249312443146522</c:v>
                </c:pt>
                <c:pt idx="20">
                  <c:v>50.058936209784299</c:v>
                </c:pt>
                <c:pt idx="21">
                  <c:v>50.338971068060218</c:v>
                </c:pt>
                <c:pt idx="22">
                  <c:v>57.340352359122846</c:v>
                </c:pt>
                <c:pt idx="23">
                  <c:v>56.502714000113109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A6-4263-944E-13F28D1681E6}"/>
            </c:ext>
          </c:extLst>
        </c:ser>
        <c:ser>
          <c:idx val="1"/>
          <c:order val="1"/>
          <c:tx>
            <c:strRef>
              <c:f>Grafikonok!$A$11</c:f>
              <c:strCache>
                <c:ptCount val="1"/>
                <c:pt idx="0">
                  <c:v>1 háztartásra jutó szennyvíz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Grafikonok!$C$4:$Z$4</c:f>
              <c:strCache>
                <c:ptCount val="24"/>
                <c:pt idx="0">
                  <c:v>1994.</c:v>
                </c:pt>
                <c:pt idx="1">
                  <c:v>1995.</c:v>
                </c:pt>
                <c:pt idx="2">
                  <c:v>1996.</c:v>
                </c:pt>
                <c:pt idx="3">
                  <c:v>1997.</c:v>
                </c:pt>
                <c:pt idx="4">
                  <c:v>1998.</c:v>
                </c:pt>
                <c:pt idx="5">
                  <c:v>1999.</c:v>
                </c:pt>
                <c:pt idx="6">
                  <c:v>2000.</c:v>
                </c:pt>
                <c:pt idx="7">
                  <c:v>2001.</c:v>
                </c:pt>
                <c:pt idx="8">
                  <c:v>2002.</c:v>
                </c:pt>
                <c:pt idx="9">
                  <c:v>2003.</c:v>
                </c:pt>
                <c:pt idx="10">
                  <c:v>2004.</c:v>
                </c:pt>
                <c:pt idx="11">
                  <c:v>2005.</c:v>
                </c:pt>
                <c:pt idx="12">
                  <c:v>2006.</c:v>
                </c:pt>
                <c:pt idx="13">
                  <c:v>2007.</c:v>
                </c:pt>
                <c:pt idx="14">
                  <c:v>2008.</c:v>
                </c:pt>
                <c:pt idx="15">
                  <c:v>2009.</c:v>
                </c:pt>
                <c:pt idx="16">
                  <c:v>2010.</c:v>
                </c:pt>
                <c:pt idx="17">
                  <c:v>2011.</c:v>
                </c:pt>
                <c:pt idx="18">
                  <c:v>2012.</c:v>
                </c:pt>
                <c:pt idx="19">
                  <c:v>2013.</c:v>
                </c:pt>
                <c:pt idx="20">
                  <c:v>2014.</c:v>
                </c:pt>
                <c:pt idx="21">
                  <c:v>2015.</c:v>
                </c:pt>
                <c:pt idx="22">
                  <c:v>2016.</c:v>
                </c:pt>
                <c:pt idx="23">
                  <c:v>2017.</c:v>
                </c:pt>
              </c:strCache>
            </c:strRef>
          </c:cat>
          <c:val>
            <c:numRef>
              <c:f>Grafikonok!$C$11:$Z$11</c:f>
              <c:numCache>
                <c:formatCode>0.0</c:formatCode>
                <c:ptCount val="24"/>
                <c:pt idx="0">
                  <c:v>164.47615276417534</c:v>
                </c:pt>
                <c:pt idx="1">
                  <c:v>160.36086262893861</c:v>
                </c:pt>
                <c:pt idx="2">
                  <c:v>151.68424803049567</c:v>
                </c:pt>
                <c:pt idx="3">
                  <c:v>141.52317747751542</c:v>
                </c:pt>
                <c:pt idx="4">
                  <c:v>135.83715453258327</c:v>
                </c:pt>
                <c:pt idx="5">
                  <c:v>144.89521650691827</c:v>
                </c:pt>
                <c:pt idx="6">
                  <c:v>130.57424661499473</c:v>
                </c:pt>
                <c:pt idx="7">
                  <c:v>127.44546979865773</c:v>
                </c:pt>
                <c:pt idx="8">
                  <c:v>127.96687832098245</c:v>
                </c:pt>
                <c:pt idx="9">
                  <c:v>127.01624949352622</c:v>
                </c:pt>
                <c:pt idx="10">
                  <c:v>133.59330346840133</c:v>
                </c:pt>
                <c:pt idx="11">
                  <c:v>139.7001809253037</c:v>
                </c:pt>
                <c:pt idx="12">
                  <c:v>133.84683842119742</c:v>
                </c:pt>
                <c:pt idx="13">
                  <c:v>125.0180950835465</c:v>
                </c:pt>
                <c:pt idx="14">
                  <c:v>125.98837926786271</c:v>
                </c:pt>
                <c:pt idx="15">
                  <c:v>122.1568155216235</c:v>
                </c:pt>
                <c:pt idx="16">
                  <c:v>126.71984751846249</c:v>
                </c:pt>
                <c:pt idx="17">
                  <c:v>106.42541442374201</c:v>
                </c:pt>
                <c:pt idx="18">
                  <c:v>98.975649294594646</c:v>
                </c:pt>
                <c:pt idx="19">
                  <c:v>112.59645421444857</c:v>
                </c:pt>
                <c:pt idx="20">
                  <c:v>111.75418217929075</c:v>
                </c:pt>
                <c:pt idx="21">
                  <c:v>111.95098699272629</c:v>
                </c:pt>
                <c:pt idx="22">
                  <c:v>126.87902922554176</c:v>
                </c:pt>
                <c:pt idx="23">
                  <c:v>124.4390995502436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A6-4263-944E-13F28D168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5303440"/>
        <c:axId val="1"/>
      </c:lineChart>
      <c:dateAx>
        <c:axId val="10953034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hu-HU"/>
          </a:p>
        </c:txPr>
        <c:crossAx val="1"/>
        <c:crosses val="autoZero"/>
        <c:auto val="0"/>
        <c:lblOffset val="100"/>
        <c:baseTimeUnit val="days"/>
        <c:majorUnit val="1"/>
        <c:majorTimeUnit val="day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095303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652940672884294"/>
          <c:y val="0.80277899322637736"/>
          <c:w val="0.38841058674296275"/>
          <c:h val="8.945251638808204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Bruttó kibocsátás alakulása folyóáron</a:t>
            </a:r>
          </a:p>
        </c:rich>
      </c:tx>
      <c:layout>
        <c:manualLayout>
          <c:xMode val="edge"/>
          <c:yMode val="edge"/>
          <c:x val="0.26213626209345192"/>
          <c:y val="3.1175059952038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79628526415426"/>
          <c:y val="0.17026418770652471"/>
          <c:w val="0.87055153745628766"/>
          <c:h val="0.46043273295285558"/>
        </c:manualLayout>
      </c:layout>
      <c:lineChart>
        <c:grouping val="standard"/>
        <c:varyColors val="0"/>
        <c:ser>
          <c:idx val="0"/>
          <c:order val="0"/>
          <c:tx>
            <c:strRef>
              <c:f>Grafikonok!$A$565</c:f>
              <c:strCache>
                <c:ptCount val="1"/>
                <c:pt idx="0">
                  <c:v>Ország összesen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Grafikonok!$B$564:$Y$564</c:f>
              <c:strCache>
                <c:ptCount val="24"/>
                <c:pt idx="0">
                  <c:v>1995.</c:v>
                </c:pt>
                <c:pt idx="1">
                  <c:v>1996.</c:v>
                </c:pt>
                <c:pt idx="2">
                  <c:v>1997.</c:v>
                </c:pt>
                <c:pt idx="3">
                  <c:v>1998.</c:v>
                </c:pt>
                <c:pt idx="4">
                  <c:v>1999.</c:v>
                </c:pt>
                <c:pt idx="5">
                  <c:v>2000.</c:v>
                </c:pt>
                <c:pt idx="6">
                  <c:v>2001.</c:v>
                </c:pt>
                <c:pt idx="7">
                  <c:v>2002.</c:v>
                </c:pt>
                <c:pt idx="8">
                  <c:v>2003.</c:v>
                </c:pt>
                <c:pt idx="9">
                  <c:v>2004.</c:v>
                </c:pt>
                <c:pt idx="10">
                  <c:v>2005.</c:v>
                </c:pt>
                <c:pt idx="11">
                  <c:v>2006.</c:v>
                </c:pt>
                <c:pt idx="12">
                  <c:v>2007.</c:v>
                </c:pt>
                <c:pt idx="13">
                  <c:v>2008.</c:v>
                </c:pt>
                <c:pt idx="14">
                  <c:v>2009.</c:v>
                </c:pt>
                <c:pt idx="15">
                  <c:v>2010.</c:v>
                </c:pt>
                <c:pt idx="16">
                  <c:v>2011.</c:v>
                </c:pt>
                <c:pt idx="17">
                  <c:v>2012.</c:v>
                </c:pt>
                <c:pt idx="18">
                  <c:v>2013.</c:v>
                </c:pt>
                <c:pt idx="19">
                  <c:v>2014.</c:v>
                </c:pt>
                <c:pt idx="20">
                  <c:v>2015.</c:v>
                </c:pt>
                <c:pt idx="21">
                  <c:v>2016.</c:v>
                </c:pt>
                <c:pt idx="22">
                  <c:v>2017.</c:v>
                </c:pt>
                <c:pt idx="23">
                  <c:v>2018.</c:v>
                </c:pt>
              </c:strCache>
            </c:strRef>
          </c:cat>
          <c:val>
            <c:numRef>
              <c:f>Grafikonok!$B$565:$Y$565</c:f>
              <c:numCache>
                <c:formatCode>#,##0</c:formatCode>
                <c:ptCount val="24"/>
                <c:pt idx="0">
                  <c:v>11194.873</c:v>
                </c:pt>
                <c:pt idx="1">
                  <c:v>13866.01</c:v>
                </c:pt>
                <c:pt idx="2">
                  <c:v>17349.723000000002</c:v>
                </c:pt>
                <c:pt idx="3">
                  <c:v>20685.002</c:v>
                </c:pt>
                <c:pt idx="4">
                  <c:v>23577.947</c:v>
                </c:pt>
                <c:pt idx="5">
                  <c:v>27736.761999999999</c:v>
                </c:pt>
                <c:pt idx="6">
                  <c:v>31644.530999999999</c:v>
                </c:pt>
                <c:pt idx="7">
                  <c:v>34638.826999999997</c:v>
                </c:pt>
                <c:pt idx="8">
                  <c:v>37759.095000000001</c:v>
                </c:pt>
                <c:pt idx="9">
                  <c:v>41332.239999999998</c:v>
                </c:pt>
                <c:pt idx="10">
                  <c:v>45542.374000000003</c:v>
                </c:pt>
                <c:pt idx="11">
                  <c:v>50619.716999999997</c:v>
                </c:pt>
                <c:pt idx="12">
                  <c:v>52685.612000000001</c:v>
                </c:pt>
                <c:pt idx="13">
                  <c:v>56364.101999999999</c:v>
                </c:pt>
                <c:pt idx="14">
                  <c:v>52582.588000000003</c:v>
                </c:pt>
                <c:pt idx="15">
                  <c:v>55250.148999999998</c:v>
                </c:pt>
                <c:pt idx="16">
                  <c:v>58564.074999999997</c:v>
                </c:pt>
                <c:pt idx="17">
                  <c:v>58205.084000000003</c:v>
                </c:pt>
                <c:pt idx="18">
                  <c:v>60974.48</c:v>
                </c:pt>
                <c:pt idx="19">
                  <c:v>65477.237999999998</c:v>
                </c:pt>
                <c:pt idx="20">
                  <c:v>68998.944000000003</c:v>
                </c:pt>
                <c:pt idx="21">
                  <c:v>71237.373000000007</c:v>
                </c:pt>
                <c:pt idx="22">
                  <c:v>76462.126000000004</c:v>
                </c:pt>
                <c:pt idx="23">
                  <c:v>82429.053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DF-4F09-BAFF-1975BF825B05}"/>
            </c:ext>
          </c:extLst>
        </c:ser>
        <c:ser>
          <c:idx val="1"/>
          <c:order val="1"/>
          <c:tx>
            <c:strRef>
              <c:f>Grafikonok!$A$566</c:f>
              <c:strCache>
                <c:ptCount val="1"/>
                <c:pt idx="0">
                  <c:v>Mg, vad-, erdő és halgazdálkodás, 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Grafikonok!$B$564:$Y$564</c:f>
              <c:strCache>
                <c:ptCount val="24"/>
                <c:pt idx="0">
                  <c:v>1995.</c:v>
                </c:pt>
                <c:pt idx="1">
                  <c:v>1996.</c:v>
                </c:pt>
                <c:pt idx="2">
                  <c:v>1997.</c:v>
                </c:pt>
                <c:pt idx="3">
                  <c:v>1998.</c:v>
                </c:pt>
                <c:pt idx="4">
                  <c:v>1999.</c:v>
                </c:pt>
                <c:pt idx="5">
                  <c:v>2000.</c:v>
                </c:pt>
                <c:pt idx="6">
                  <c:v>2001.</c:v>
                </c:pt>
                <c:pt idx="7">
                  <c:v>2002.</c:v>
                </c:pt>
                <c:pt idx="8">
                  <c:v>2003.</c:v>
                </c:pt>
                <c:pt idx="9">
                  <c:v>2004.</c:v>
                </c:pt>
                <c:pt idx="10">
                  <c:v>2005.</c:v>
                </c:pt>
                <c:pt idx="11">
                  <c:v>2006.</c:v>
                </c:pt>
                <c:pt idx="12">
                  <c:v>2007.</c:v>
                </c:pt>
                <c:pt idx="13">
                  <c:v>2008.</c:v>
                </c:pt>
                <c:pt idx="14">
                  <c:v>2009.</c:v>
                </c:pt>
                <c:pt idx="15">
                  <c:v>2010.</c:v>
                </c:pt>
                <c:pt idx="16">
                  <c:v>2011.</c:v>
                </c:pt>
                <c:pt idx="17">
                  <c:v>2012.</c:v>
                </c:pt>
                <c:pt idx="18">
                  <c:v>2013.</c:v>
                </c:pt>
                <c:pt idx="19">
                  <c:v>2014.</c:v>
                </c:pt>
                <c:pt idx="20">
                  <c:v>2015.</c:v>
                </c:pt>
                <c:pt idx="21">
                  <c:v>2016.</c:v>
                </c:pt>
                <c:pt idx="22">
                  <c:v>2017.</c:v>
                </c:pt>
                <c:pt idx="23">
                  <c:v>2018.</c:v>
                </c:pt>
              </c:strCache>
            </c:strRef>
          </c:cat>
          <c:val>
            <c:numRef>
              <c:f>Grafikonok!$B$566:$Y$566</c:f>
              <c:numCache>
                <c:formatCode>#,##0</c:formatCode>
                <c:ptCount val="24"/>
                <c:pt idx="0">
                  <c:v>1018.91</c:v>
                </c:pt>
                <c:pt idx="1">
                  <c:v>1312.69</c:v>
                </c:pt>
                <c:pt idx="2">
                  <c:v>1378.239</c:v>
                </c:pt>
                <c:pt idx="3">
                  <c:v>1514.662</c:v>
                </c:pt>
                <c:pt idx="4">
                  <c:v>1560.6790000000001</c:v>
                </c:pt>
                <c:pt idx="5">
                  <c:v>1679.3440000000001</c:v>
                </c:pt>
                <c:pt idx="6">
                  <c:v>1986.085</c:v>
                </c:pt>
                <c:pt idx="7">
                  <c:v>1981.114</c:v>
                </c:pt>
                <c:pt idx="8">
                  <c:v>1914.6489999999999</c:v>
                </c:pt>
                <c:pt idx="9">
                  <c:v>2118.12</c:v>
                </c:pt>
                <c:pt idx="10">
                  <c:v>2001.9739999999999</c:v>
                </c:pt>
                <c:pt idx="11">
                  <c:v>2119.9899999999998</c:v>
                </c:pt>
                <c:pt idx="12">
                  <c:v>2253.6010000000001</c:v>
                </c:pt>
                <c:pt idx="13">
                  <c:v>2368.9879999999998</c:v>
                </c:pt>
                <c:pt idx="14">
                  <c:v>2140.5390000000002</c:v>
                </c:pt>
                <c:pt idx="15">
                  <c:v>2118.1990000000001</c:v>
                </c:pt>
                <c:pt idx="16">
                  <c:v>2640.3470000000002</c:v>
                </c:pt>
                <c:pt idx="17">
                  <c:v>2693.1320000000001</c:v>
                </c:pt>
                <c:pt idx="18">
                  <c:v>2854.71</c:v>
                </c:pt>
                <c:pt idx="19">
                  <c:v>2969.5279999999998</c:v>
                </c:pt>
                <c:pt idx="20">
                  <c:v>3014.2489999999998</c:v>
                </c:pt>
                <c:pt idx="21">
                  <c:v>3123.0770000000002</c:v>
                </c:pt>
                <c:pt idx="22">
                  <c:v>3190.0590000000002</c:v>
                </c:pt>
                <c:pt idx="23">
                  <c:v>3320.0479999999998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DF-4F09-BAFF-1975BF825B05}"/>
            </c:ext>
          </c:extLst>
        </c:ser>
        <c:ser>
          <c:idx val="2"/>
          <c:order val="2"/>
          <c:tx>
            <c:strRef>
              <c:f>Grafikonok!$A$567</c:f>
              <c:strCache>
                <c:ptCount val="1"/>
                <c:pt idx="0">
                  <c:v>Feldolgip, 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Grafikonok!$B$564:$Y$564</c:f>
              <c:strCache>
                <c:ptCount val="24"/>
                <c:pt idx="0">
                  <c:v>1995.</c:v>
                </c:pt>
                <c:pt idx="1">
                  <c:v>1996.</c:v>
                </c:pt>
                <c:pt idx="2">
                  <c:v>1997.</c:v>
                </c:pt>
                <c:pt idx="3">
                  <c:v>1998.</c:v>
                </c:pt>
                <c:pt idx="4">
                  <c:v>1999.</c:v>
                </c:pt>
                <c:pt idx="5">
                  <c:v>2000.</c:v>
                </c:pt>
                <c:pt idx="6">
                  <c:v>2001.</c:v>
                </c:pt>
                <c:pt idx="7">
                  <c:v>2002.</c:v>
                </c:pt>
                <c:pt idx="8">
                  <c:v>2003.</c:v>
                </c:pt>
                <c:pt idx="9">
                  <c:v>2004.</c:v>
                </c:pt>
                <c:pt idx="10">
                  <c:v>2005.</c:v>
                </c:pt>
                <c:pt idx="11">
                  <c:v>2006.</c:v>
                </c:pt>
                <c:pt idx="12">
                  <c:v>2007.</c:v>
                </c:pt>
                <c:pt idx="13">
                  <c:v>2008.</c:v>
                </c:pt>
                <c:pt idx="14">
                  <c:v>2009.</c:v>
                </c:pt>
                <c:pt idx="15">
                  <c:v>2010.</c:v>
                </c:pt>
                <c:pt idx="16">
                  <c:v>2011.</c:v>
                </c:pt>
                <c:pt idx="17">
                  <c:v>2012.</c:v>
                </c:pt>
                <c:pt idx="18">
                  <c:v>2013.</c:v>
                </c:pt>
                <c:pt idx="19">
                  <c:v>2014.</c:v>
                </c:pt>
                <c:pt idx="20">
                  <c:v>2015.</c:v>
                </c:pt>
                <c:pt idx="21">
                  <c:v>2016.</c:v>
                </c:pt>
                <c:pt idx="22">
                  <c:v>2017.</c:v>
                </c:pt>
                <c:pt idx="23">
                  <c:v>2018.</c:v>
                </c:pt>
              </c:strCache>
            </c:strRef>
          </c:cat>
          <c:val>
            <c:numRef>
              <c:f>Grafikonok!$B$567:$Y$567</c:f>
              <c:numCache>
                <c:formatCode>#,##0</c:formatCode>
                <c:ptCount val="24"/>
                <c:pt idx="0">
                  <c:v>3718.1439999999998</c:v>
                </c:pt>
                <c:pt idx="1">
                  <c:v>4584.1719999999996</c:v>
                </c:pt>
                <c:pt idx="2">
                  <c:v>6191.768</c:v>
                </c:pt>
                <c:pt idx="3">
                  <c:v>7657.0010000000002</c:v>
                </c:pt>
                <c:pt idx="4">
                  <c:v>8921.5570000000007</c:v>
                </c:pt>
                <c:pt idx="5">
                  <c:v>11030.183000000001</c:v>
                </c:pt>
                <c:pt idx="6">
                  <c:v>12112.305</c:v>
                </c:pt>
                <c:pt idx="7">
                  <c:v>12521.535</c:v>
                </c:pt>
                <c:pt idx="8">
                  <c:v>13900.12</c:v>
                </c:pt>
                <c:pt idx="9">
                  <c:v>15387.512000000001</c:v>
                </c:pt>
                <c:pt idx="10">
                  <c:v>17181.703000000001</c:v>
                </c:pt>
                <c:pt idx="11">
                  <c:v>19800.330000000002</c:v>
                </c:pt>
                <c:pt idx="12">
                  <c:v>20494.903999999999</c:v>
                </c:pt>
                <c:pt idx="13">
                  <c:v>21357.359</c:v>
                </c:pt>
                <c:pt idx="14">
                  <c:v>18311.238000000001</c:v>
                </c:pt>
                <c:pt idx="15">
                  <c:v>21251.286</c:v>
                </c:pt>
                <c:pt idx="16">
                  <c:v>23498.184000000001</c:v>
                </c:pt>
                <c:pt idx="17">
                  <c:v>23304.510999999999</c:v>
                </c:pt>
                <c:pt idx="18">
                  <c:v>24240.688999999998</c:v>
                </c:pt>
                <c:pt idx="19">
                  <c:v>26322.177</c:v>
                </c:pt>
                <c:pt idx="20">
                  <c:v>27996.919000000002</c:v>
                </c:pt>
                <c:pt idx="21">
                  <c:v>28602.191999999999</c:v>
                </c:pt>
                <c:pt idx="22">
                  <c:v>30114.472000000002</c:v>
                </c:pt>
                <c:pt idx="23">
                  <c:v>31654.373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8DF-4F09-BAFF-1975BF825B05}"/>
            </c:ext>
          </c:extLst>
        </c:ser>
        <c:ser>
          <c:idx val="3"/>
          <c:order val="3"/>
          <c:tx>
            <c:strRef>
              <c:f>Grafikonok!$A$568</c:f>
              <c:strCache>
                <c:ptCount val="1"/>
                <c:pt idx="0">
                  <c:v>Villamosenergia-, gáz-, gőzellátás, légkondicionálás, D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Grafikonok!$B$564:$Y$564</c:f>
              <c:strCache>
                <c:ptCount val="24"/>
                <c:pt idx="0">
                  <c:v>1995.</c:v>
                </c:pt>
                <c:pt idx="1">
                  <c:v>1996.</c:v>
                </c:pt>
                <c:pt idx="2">
                  <c:v>1997.</c:v>
                </c:pt>
                <c:pt idx="3">
                  <c:v>1998.</c:v>
                </c:pt>
                <c:pt idx="4">
                  <c:v>1999.</c:v>
                </c:pt>
                <c:pt idx="5">
                  <c:v>2000.</c:v>
                </c:pt>
                <c:pt idx="6">
                  <c:v>2001.</c:v>
                </c:pt>
                <c:pt idx="7">
                  <c:v>2002.</c:v>
                </c:pt>
                <c:pt idx="8">
                  <c:v>2003.</c:v>
                </c:pt>
                <c:pt idx="9">
                  <c:v>2004.</c:v>
                </c:pt>
                <c:pt idx="10">
                  <c:v>2005.</c:v>
                </c:pt>
                <c:pt idx="11">
                  <c:v>2006.</c:v>
                </c:pt>
                <c:pt idx="12">
                  <c:v>2007.</c:v>
                </c:pt>
                <c:pt idx="13">
                  <c:v>2008.</c:v>
                </c:pt>
                <c:pt idx="14">
                  <c:v>2009.</c:v>
                </c:pt>
                <c:pt idx="15">
                  <c:v>2010.</c:v>
                </c:pt>
                <c:pt idx="16">
                  <c:v>2011.</c:v>
                </c:pt>
                <c:pt idx="17">
                  <c:v>2012.</c:v>
                </c:pt>
                <c:pt idx="18">
                  <c:v>2013.</c:v>
                </c:pt>
                <c:pt idx="19">
                  <c:v>2014.</c:v>
                </c:pt>
                <c:pt idx="20">
                  <c:v>2015.</c:v>
                </c:pt>
                <c:pt idx="21">
                  <c:v>2016.</c:v>
                </c:pt>
                <c:pt idx="22">
                  <c:v>2017.</c:v>
                </c:pt>
                <c:pt idx="23">
                  <c:v>2018.</c:v>
                </c:pt>
              </c:strCache>
            </c:strRef>
          </c:cat>
          <c:val>
            <c:numRef>
              <c:f>Grafikonok!$B$568:$Y$568</c:f>
              <c:numCache>
                <c:formatCode>#,##0</c:formatCode>
                <c:ptCount val="24"/>
                <c:pt idx="0">
                  <c:v>379.339</c:v>
                </c:pt>
                <c:pt idx="1">
                  <c:v>485.33199999999999</c:v>
                </c:pt>
                <c:pt idx="2">
                  <c:v>634.95799999999997</c:v>
                </c:pt>
                <c:pt idx="3">
                  <c:v>751.76900000000001</c:v>
                </c:pt>
                <c:pt idx="4">
                  <c:v>789.63</c:v>
                </c:pt>
                <c:pt idx="5">
                  <c:v>662.08600000000001</c:v>
                </c:pt>
                <c:pt idx="6">
                  <c:v>694.94899999999996</c:v>
                </c:pt>
                <c:pt idx="7">
                  <c:v>776.79100000000005</c:v>
                </c:pt>
                <c:pt idx="8">
                  <c:v>871.36</c:v>
                </c:pt>
                <c:pt idx="9">
                  <c:v>1041.5129999999999</c:v>
                </c:pt>
                <c:pt idx="10">
                  <c:v>1107.144</c:v>
                </c:pt>
                <c:pt idx="11">
                  <c:v>1156.452</c:v>
                </c:pt>
                <c:pt idx="12">
                  <c:v>1476.18</c:v>
                </c:pt>
                <c:pt idx="13">
                  <c:v>1646.954</c:v>
                </c:pt>
                <c:pt idx="14">
                  <c:v>1642.2760000000001</c:v>
                </c:pt>
                <c:pt idx="15">
                  <c:v>1610.019</c:v>
                </c:pt>
                <c:pt idx="16">
                  <c:v>1583.1120000000001</c:v>
                </c:pt>
                <c:pt idx="17">
                  <c:v>1610.3040000000001</c:v>
                </c:pt>
                <c:pt idx="18">
                  <c:v>1479.8589999999999</c:v>
                </c:pt>
                <c:pt idx="19">
                  <c:v>1383.835</c:v>
                </c:pt>
                <c:pt idx="20">
                  <c:v>1388.3320000000001</c:v>
                </c:pt>
                <c:pt idx="21">
                  <c:v>1454.38</c:v>
                </c:pt>
                <c:pt idx="22">
                  <c:v>1366.501</c:v>
                </c:pt>
                <c:pt idx="23">
                  <c:v>1365.5730000000001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8DF-4F09-BAFF-1975BF825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6751440"/>
        <c:axId val="1"/>
      </c:lineChart>
      <c:catAx>
        <c:axId val="116675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166751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827397833499686"/>
          <c:y val="0.77739058019355445"/>
          <c:w val="0.47723836533599501"/>
          <c:h val="0.2022328716971299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469406524016684E-2"/>
          <c:y val="6.2350265920699192E-2"/>
          <c:w val="0.88187841619642526"/>
          <c:h val="0.56834665473868107"/>
        </c:manualLayout>
      </c:layout>
      <c:lineChart>
        <c:grouping val="standard"/>
        <c:varyColors val="0"/>
        <c:ser>
          <c:idx val="0"/>
          <c:order val="0"/>
          <c:tx>
            <c:strRef>
              <c:f>Grafikonok!$A$598</c:f>
              <c:strCache>
                <c:ptCount val="1"/>
                <c:pt idx="0">
                  <c:v>Ország összesen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Grafikonok!$B$597:$X$597</c:f>
              <c:strCache>
                <c:ptCount val="23"/>
                <c:pt idx="0">
                  <c:v>1996.</c:v>
                </c:pt>
                <c:pt idx="1">
                  <c:v>1997.</c:v>
                </c:pt>
                <c:pt idx="2">
                  <c:v>1998.</c:v>
                </c:pt>
                <c:pt idx="3">
                  <c:v>1999.</c:v>
                </c:pt>
                <c:pt idx="4">
                  <c:v>2000.</c:v>
                </c:pt>
                <c:pt idx="5">
                  <c:v>2001.</c:v>
                </c:pt>
                <c:pt idx="6">
                  <c:v>2002.</c:v>
                </c:pt>
                <c:pt idx="7">
                  <c:v>2003.</c:v>
                </c:pt>
                <c:pt idx="8">
                  <c:v>2004.</c:v>
                </c:pt>
                <c:pt idx="9">
                  <c:v>2005.</c:v>
                </c:pt>
                <c:pt idx="10">
                  <c:v>2006.</c:v>
                </c:pt>
                <c:pt idx="11">
                  <c:v>2007.</c:v>
                </c:pt>
                <c:pt idx="12">
                  <c:v>2008.</c:v>
                </c:pt>
                <c:pt idx="13">
                  <c:v>2009.</c:v>
                </c:pt>
                <c:pt idx="14">
                  <c:v>2010.</c:v>
                </c:pt>
                <c:pt idx="15">
                  <c:v>2011.</c:v>
                </c:pt>
                <c:pt idx="16">
                  <c:v>2012.</c:v>
                </c:pt>
                <c:pt idx="17">
                  <c:v>2013.</c:v>
                </c:pt>
                <c:pt idx="18">
                  <c:v>2014.</c:v>
                </c:pt>
                <c:pt idx="19">
                  <c:v>2015.</c:v>
                </c:pt>
                <c:pt idx="20">
                  <c:v>2016.</c:v>
                </c:pt>
                <c:pt idx="21">
                  <c:v>2017.</c:v>
                </c:pt>
                <c:pt idx="22">
                  <c:v>2018.</c:v>
                </c:pt>
              </c:strCache>
            </c:strRef>
          </c:cat>
          <c:val>
            <c:numRef>
              <c:f>Grafikonok!$B$598:$X$598</c:f>
              <c:numCache>
                <c:formatCode>#,##0.0</c:formatCode>
                <c:ptCount val="23"/>
                <c:pt idx="0">
                  <c:v>135.9</c:v>
                </c:pt>
                <c:pt idx="1">
                  <c:v>177.3</c:v>
                </c:pt>
                <c:pt idx="2">
                  <c:v>129.80000000000001</c:v>
                </c:pt>
                <c:pt idx="3">
                  <c:v>103.5</c:v>
                </c:pt>
                <c:pt idx="4">
                  <c:v>119.7</c:v>
                </c:pt>
                <c:pt idx="5">
                  <c:v>103.9</c:v>
                </c:pt>
                <c:pt idx="6">
                  <c:v>110.8</c:v>
                </c:pt>
                <c:pt idx="7">
                  <c:v>122.5</c:v>
                </c:pt>
                <c:pt idx="8">
                  <c:v>102.6</c:v>
                </c:pt>
                <c:pt idx="9">
                  <c:v>111.5</c:v>
                </c:pt>
                <c:pt idx="10">
                  <c:v>120.8</c:v>
                </c:pt>
                <c:pt idx="11">
                  <c:v>123.5</c:v>
                </c:pt>
                <c:pt idx="12">
                  <c:v>89.8</c:v>
                </c:pt>
                <c:pt idx="13">
                  <c:v>73.2</c:v>
                </c:pt>
                <c:pt idx="14">
                  <c:v>126.3</c:v>
                </c:pt>
                <c:pt idx="15">
                  <c:v>99.6</c:v>
                </c:pt>
                <c:pt idx="16">
                  <c:v>104.2</c:v>
                </c:pt>
                <c:pt idx="17">
                  <c:v>119</c:v>
                </c:pt>
                <c:pt idx="18">
                  <c:v>115.6</c:v>
                </c:pt>
                <c:pt idx="19">
                  <c:v>120.5</c:v>
                </c:pt>
                <c:pt idx="20">
                  <c:v>108.6</c:v>
                </c:pt>
                <c:pt idx="21">
                  <c:v>99.2</c:v>
                </c:pt>
                <c:pt idx="22">
                  <c:v>99.1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7E3-42B3-8AAB-BF62A06EF1B5}"/>
            </c:ext>
          </c:extLst>
        </c:ser>
        <c:ser>
          <c:idx val="1"/>
          <c:order val="1"/>
          <c:tx>
            <c:strRef>
              <c:f>Grafikonok!$A$599</c:f>
              <c:strCache>
                <c:ptCount val="1"/>
                <c:pt idx="0">
                  <c:v>Mg, vad-, erdő és halgazdálkodás, 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Grafikonok!$B$597:$X$597</c:f>
              <c:strCache>
                <c:ptCount val="23"/>
                <c:pt idx="0">
                  <c:v>1996.</c:v>
                </c:pt>
                <c:pt idx="1">
                  <c:v>1997.</c:v>
                </c:pt>
                <c:pt idx="2">
                  <c:v>1998.</c:v>
                </c:pt>
                <c:pt idx="3">
                  <c:v>1999.</c:v>
                </c:pt>
                <c:pt idx="4">
                  <c:v>2000.</c:v>
                </c:pt>
                <c:pt idx="5">
                  <c:v>2001.</c:v>
                </c:pt>
                <c:pt idx="6">
                  <c:v>2002.</c:v>
                </c:pt>
                <c:pt idx="7">
                  <c:v>2003.</c:v>
                </c:pt>
                <c:pt idx="8">
                  <c:v>2004.</c:v>
                </c:pt>
                <c:pt idx="9">
                  <c:v>2005.</c:v>
                </c:pt>
                <c:pt idx="10">
                  <c:v>2006.</c:v>
                </c:pt>
                <c:pt idx="11">
                  <c:v>2007.</c:v>
                </c:pt>
                <c:pt idx="12">
                  <c:v>2008.</c:v>
                </c:pt>
                <c:pt idx="13">
                  <c:v>2009.</c:v>
                </c:pt>
                <c:pt idx="14">
                  <c:v>2010.</c:v>
                </c:pt>
                <c:pt idx="15">
                  <c:v>2011.</c:v>
                </c:pt>
                <c:pt idx="16">
                  <c:v>2012.</c:v>
                </c:pt>
                <c:pt idx="17">
                  <c:v>2013.</c:v>
                </c:pt>
                <c:pt idx="18">
                  <c:v>2014.</c:v>
                </c:pt>
                <c:pt idx="19">
                  <c:v>2015.</c:v>
                </c:pt>
                <c:pt idx="20">
                  <c:v>2016.</c:v>
                </c:pt>
                <c:pt idx="21">
                  <c:v>2017.</c:v>
                </c:pt>
                <c:pt idx="22">
                  <c:v>2018.</c:v>
                </c:pt>
              </c:strCache>
            </c:strRef>
          </c:cat>
          <c:val>
            <c:numRef>
              <c:f>Grafikonok!$B$599:$X$599</c:f>
              <c:numCache>
                <c:formatCode>#,##0.0</c:formatCode>
                <c:ptCount val="23"/>
                <c:pt idx="0">
                  <c:v>101.4</c:v>
                </c:pt>
                <c:pt idx="1">
                  <c:v>103</c:v>
                </c:pt>
                <c:pt idx="2">
                  <c:v>103.8</c:v>
                </c:pt>
                <c:pt idx="3">
                  <c:v>102.9</c:v>
                </c:pt>
                <c:pt idx="4">
                  <c:v>104.4</c:v>
                </c:pt>
                <c:pt idx="5">
                  <c:v>104.2</c:v>
                </c:pt>
                <c:pt idx="6">
                  <c:v>104.8</c:v>
                </c:pt>
                <c:pt idx="7">
                  <c:v>104.3</c:v>
                </c:pt>
                <c:pt idx="8">
                  <c:v>104.8</c:v>
                </c:pt>
                <c:pt idx="9">
                  <c:v>104.2</c:v>
                </c:pt>
                <c:pt idx="10">
                  <c:v>104</c:v>
                </c:pt>
                <c:pt idx="11">
                  <c:v>100.2</c:v>
                </c:pt>
                <c:pt idx="12">
                  <c:v>100.9</c:v>
                </c:pt>
                <c:pt idx="13">
                  <c:v>93.2</c:v>
                </c:pt>
                <c:pt idx="14">
                  <c:v>100.8</c:v>
                </c:pt>
                <c:pt idx="15">
                  <c:v>101.9</c:v>
                </c:pt>
                <c:pt idx="16">
                  <c:v>98.5</c:v>
                </c:pt>
                <c:pt idx="17">
                  <c:v>102.6</c:v>
                </c:pt>
                <c:pt idx="18">
                  <c:v>104.4</c:v>
                </c:pt>
                <c:pt idx="19">
                  <c:v>103.9</c:v>
                </c:pt>
                <c:pt idx="20">
                  <c:v>102.3</c:v>
                </c:pt>
                <c:pt idx="21">
                  <c:v>104.3</c:v>
                </c:pt>
                <c:pt idx="22">
                  <c:v>105.3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E3-42B3-8AAB-BF62A06EF1B5}"/>
            </c:ext>
          </c:extLst>
        </c:ser>
        <c:ser>
          <c:idx val="2"/>
          <c:order val="2"/>
          <c:tx>
            <c:strRef>
              <c:f>Grafikonok!$A$600</c:f>
              <c:strCache>
                <c:ptCount val="1"/>
                <c:pt idx="0">
                  <c:v>Feldolgip, C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Grafikonok!$B$597:$X$597</c:f>
              <c:strCache>
                <c:ptCount val="23"/>
                <c:pt idx="0">
                  <c:v>1996.</c:v>
                </c:pt>
                <c:pt idx="1">
                  <c:v>1997.</c:v>
                </c:pt>
                <c:pt idx="2">
                  <c:v>1998.</c:v>
                </c:pt>
                <c:pt idx="3">
                  <c:v>1999.</c:v>
                </c:pt>
                <c:pt idx="4">
                  <c:v>2000.</c:v>
                </c:pt>
                <c:pt idx="5">
                  <c:v>2001.</c:v>
                </c:pt>
                <c:pt idx="6">
                  <c:v>2002.</c:v>
                </c:pt>
                <c:pt idx="7">
                  <c:v>2003.</c:v>
                </c:pt>
                <c:pt idx="8">
                  <c:v>2004.</c:v>
                </c:pt>
                <c:pt idx="9">
                  <c:v>2005.</c:v>
                </c:pt>
                <c:pt idx="10">
                  <c:v>2006.</c:v>
                </c:pt>
                <c:pt idx="11">
                  <c:v>2007.</c:v>
                </c:pt>
                <c:pt idx="12">
                  <c:v>2008.</c:v>
                </c:pt>
                <c:pt idx="13">
                  <c:v>2009.</c:v>
                </c:pt>
                <c:pt idx="14">
                  <c:v>2010.</c:v>
                </c:pt>
                <c:pt idx="15">
                  <c:v>2011.</c:v>
                </c:pt>
                <c:pt idx="16">
                  <c:v>2012.</c:v>
                </c:pt>
                <c:pt idx="17">
                  <c:v>2013.</c:v>
                </c:pt>
                <c:pt idx="18">
                  <c:v>2014.</c:v>
                </c:pt>
                <c:pt idx="19">
                  <c:v>2015.</c:v>
                </c:pt>
                <c:pt idx="20">
                  <c:v>2016.</c:v>
                </c:pt>
                <c:pt idx="21">
                  <c:v>2017.</c:v>
                </c:pt>
                <c:pt idx="22">
                  <c:v>2018.</c:v>
                </c:pt>
              </c:strCache>
            </c:strRef>
          </c:cat>
          <c:val>
            <c:numRef>
              <c:f>Grafikonok!$B$600:$X$600</c:f>
              <c:numCache>
                <c:formatCode>#,##0.0</c:formatCode>
                <c:ptCount val="23"/>
                <c:pt idx="0">
                  <c:v>105.1</c:v>
                </c:pt>
                <c:pt idx="1">
                  <c:v>95.6</c:v>
                </c:pt>
                <c:pt idx="2">
                  <c:v>103.9</c:v>
                </c:pt>
                <c:pt idx="3">
                  <c:v>103</c:v>
                </c:pt>
                <c:pt idx="4">
                  <c:v>89.2</c:v>
                </c:pt>
                <c:pt idx="5">
                  <c:v>113.7</c:v>
                </c:pt>
                <c:pt idx="6">
                  <c:v>83.1</c:v>
                </c:pt>
                <c:pt idx="7">
                  <c:v>102.6</c:v>
                </c:pt>
                <c:pt idx="8">
                  <c:v>153.69999999999999</c:v>
                </c:pt>
                <c:pt idx="9">
                  <c:v>94.1</c:v>
                </c:pt>
                <c:pt idx="10">
                  <c:v>94</c:v>
                </c:pt>
                <c:pt idx="11">
                  <c:v>78.599999999999994</c:v>
                </c:pt>
                <c:pt idx="12">
                  <c:v>157.1</c:v>
                </c:pt>
                <c:pt idx="13">
                  <c:v>88.9</c:v>
                </c:pt>
                <c:pt idx="14">
                  <c:v>75.099999999999994</c:v>
                </c:pt>
                <c:pt idx="15">
                  <c:v>116.5</c:v>
                </c:pt>
                <c:pt idx="16">
                  <c:v>77.2</c:v>
                </c:pt>
                <c:pt idx="17">
                  <c:v>115.7</c:v>
                </c:pt>
                <c:pt idx="18">
                  <c:v>116.2</c:v>
                </c:pt>
                <c:pt idx="19">
                  <c:v>99.5</c:v>
                </c:pt>
                <c:pt idx="20">
                  <c:v>113</c:v>
                </c:pt>
                <c:pt idx="21">
                  <c:v>92.6</c:v>
                </c:pt>
                <c:pt idx="22">
                  <c:v>104.6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7E3-42B3-8AAB-BF62A06EF1B5}"/>
            </c:ext>
          </c:extLst>
        </c:ser>
        <c:ser>
          <c:idx val="3"/>
          <c:order val="3"/>
          <c:tx>
            <c:strRef>
              <c:f>Grafikonok!$A$601</c:f>
              <c:strCache>
                <c:ptCount val="1"/>
                <c:pt idx="0">
                  <c:v>Villamosenergia-, gáz-, gőzellátás, légkondicionálás, D</c:v>
                </c:pt>
              </c:strCache>
            </c:strRef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Grafikonok!$B$597:$X$597</c:f>
              <c:strCache>
                <c:ptCount val="23"/>
                <c:pt idx="0">
                  <c:v>1996.</c:v>
                </c:pt>
                <c:pt idx="1">
                  <c:v>1997.</c:v>
                </c:pt>
                <c:pt idx="2">
                  <c:v>1998.</c:v>
                </c:pt>
                <c:pt idx="3">
                  <c:v>1999.</c:v>
                </c:pt>
                <c:pt idx="4">
                  <c:v>2000.</c:v>
                </c:pt>
                <c:pt idx="5">
                  <c:v>2001.</c:v>
                </c:pt>
                <c:pt idx="6">
                  <c:v>2002.</c:v>
                </c:pt>
                <c:pt idx="7">
                  <c:v>2003.</c:v>
                </c:pt>
                <c:pt idx="8">
                  <c:v>2004.</c:v>
                </c:pt>
                <c:pt idx="9">
                  <c:v>2005.</c:v>
                </c:pt>
                <c:pt idx="10">
                  <c:v>2006.</c:v>
                </c:pt>
                <c:pt idx="11">
                  <c:v>2007.</c:v>
                </c:pt>
                <c:pt idx="12">
                  <c:v>2008.</c:v>
                </c:pt>
                <c:pt idx="13">
                  <c:v>2009.</c:v>
                </c:pt>
                <c:pt idx="14">
                  <c:v>2010.</c:v>
                </c:pt>
                <c:pt idx="15">
                  <c:v>2011.</c:v>
                </c:pt>
                <c:pt idx="16">
                  <c:v>2012.</c:v>
                </c:pt>
                <c:pt idx="17">
                  <c:v>2013.</c:v>
                </c:pt>
                <c:pt idx="18">
                  <c:v>2014.</c:v>
                </c:pt>
                <c:pt idx="19">
                  <c:v>2015.</c:v>
                </c:pt>
                <c:pt idx="20">
                  <c:v>2016.</c:v>
                </c:pt>
                <c:pt idx="21">
                  <c:v>2017.</c:v>
                </c:pt>
                <c:pt idx="22">
                  <c:v>2018.</c:v>
                </c:pt>
              </c:strCache>
            </c:strRef>
          </c:cat>
          <c:val>
            <c:numRef>
              <c:f>Grafikonok!$B$601:$X$601</c:f>
              <c:numCache>
                <c:formatCode>#,##0.0</c:formatCode>
                <c:ptCount val="23"/>
                <c:pt idx="0">
                  <c:v>94.5</c:v>
                </c:pt>
                <c:pt idx="1">
                  <c:v>99.4</c:v>
                </c:pt>
                <c:pt idx="2">
                  <c:v>120.5</c:v>
                </c:pt>
                <c:pt idx="3">
                  <c:v>97.2</c:v>
                </c:pt>
                <c:pt idx="4">
                  <c:v>100.9</c:v>
                </c:pt>
                <c:pt idx="5">
                  <c:v>101.7</c:v>
                </c:pt>
                <c:pt idx="6">
                  <c:v>102.3</c:v>
                </c:pt>
                <c:pt idx="7">
                  <c:v>101.2</c:v>
                </c:pt>
                <c:pt idx="8">
                  <c:v>96.3</c:v>
                </c:pt>
                <c:pt idx="9">
                  <c:v>96.7</c:v>
                </c:pt>
                <c:pt idx="10">
                  <c:v>86.8</c:v>
                </c:pt>
                <c:pt idx="11">
                  <c:v>106</c:v>
                </c:pt>
                <c:pt idx="12">
                  <c:v>111</c:v>
                </c:pt>
                <c:pt idx="13">
                  <c:v>90.7</c:v>
                </c:pt>
                <c:pt idx="14">
                  <c:v>117.9</c:v>
                </c:pt>
                <c:pt idx="15">
                  <c:v>113.6</c:v>
                </c:pt>
                <c:pt idx="16">
                  <c:v>100</c:v>
                </c:pt>
                <c:pt idx="17">
                  <c:v>92.5</c:v>
                </c:pt>
                <c:pt idx="18">
                  <c:v>93.7</c:v>
                </c:pt>
                <c:pt idx="19">
                  <c:v>104.9</c:v>
                </c:pt>
                <c:pt idx="20">
                  <c:v>106.4</c:v>
                </c:pt>
                <c:pt idx="21">
                  <c:v>104.9</c:v>
                </c:pt>
                <c:pt idx="22">
                  <c:v>110.5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7E3-42B3-8AAB-BF62A06EF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6746032"/>
        <c:axId val="1"/>
      </c:lineChart>
      <c:catAx>
        <c:axId val="1166746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1667460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208290775747248"/>
          <c:y val="0.77780322143731817"/>
          <c:w val="0.47775642904567994"/>
          <c:h val="0.201858455087304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988407699037624E-2"/>
          <c:y val="6.0659813356663747E-2"/>
          <c:w val="0.89745603674540686"/>
          <c:h val="0.59451261300670755"/>
        </c:manualLayout>
      </c:layout>
      <c:lineChart>
        <c:grouping val="standard"/>
        <c:varyColors val="0"/>
        <c:ser>
          <c:idx val="0"/>
          <c:order val="0"/>
          <c:tx>
            <c:strRef>
              <c:f>Grafikonok!$A$445</c:f>
              <c:strCache>
                <c:ptCount val="1"/>
                <c:pt idx="0">
                  <c:v>Vízjogilag engedélyezett halastavak területe</c:v>
                </c:pt>
              </c:strCache>
            </c:strRef>
          </c:tx>
          <c:marker>
            <c:symbol val="none"/>
          </c:marker>
          <c:cat>
            <c:numRef>
              <c:f>Grafikonok!$B$444:$S$444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Grafikonok!$B$445:$S$445</c:f>
              <c:numCache>
                <c:formatCode>General</c:formatCode>
                <c:ptCount val="18"/>
                <c:pt idx="0">
                  <c:v>31.5</c:v>
                </c:pt>
                <c:pt idx="1">
                  <c:v>31.1</c:v>
                </c:pt>
                <c:pt idx="2">
                  <c:v>31.1</c:v>
                </c:pt>
                <c:pt idx="3">
                  <c:v>30</c:v>
                </c:pt>
                <c:pt idx="4">
                  <c:v>29</c:v>
                </c:pt>
                <c:pt idx="5">
                  <c:v>33.9</c:v>
                </c:pt>
                <c:pt idx="6">
                  <c:v>33</c:v>
                </c:pt>
                <c:pt idx="7">
                  <c:v>28.3</c:v>
                </c:pt>
                <c:pt idx="8">
                  <c:v>32.1</c:v>
                </c:pt>
                <c:pt idx="9">
                  <c:v>33.9</c:v>
                </c:pt>
                <c:pt idx="10">
                  <c:v>37.6</c:v>
                </c:pt>
                <c:pt idx="11">
                  <c:v>50.2</c:v>
                </c:pt>
                <c:pt idx="12">
                  <c:v>38.5</c:v>
                </c:pt>
                <c:pt idx="13">
                  <c:v>30.2</c:v>
                </c:pt>
                <c:pt idx="14">
                  <c:v>36.200000000000003</c:v>
                </c:pt>
                <c:pt idx="15" formatCode="0.0">
                  <c:v>35.6</c:v>
                </c:pt>
                <c:pt idx="16" formatCode="0.0">
                  <c:v>34.755602599999996</c:v>
                </c:pt>
                <c:pt idx="17" formatCode="0.0">
                  <c:v>33.898959000000005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08-4E38-A361-A5B8E838C4CA}"/>
            </c:ext>
          </c:extLst>
        </c:ser>
        <c:ser>
          <c:idx val="1"/>
          <c:order val="1"/>
          <c:tx>
            <c:strRef>
              <c:f>Grafikonok!$A$446</c:f>
              <c:strCache>
                <c:ptCount val="1"/>
                <c:pt idx="0">
                  <c:v>Üzemeltetett halastavak területe</c:v>
                </c:pt>
              </c:strCache>
            </c:strRef>
          </c:tx>
          <c:marker>
            <c:symbol val="none"/>
          </c:marker>
          <c:cat>
            <c:numRef>
              <c:f>Grafikonok!$B$444:$S$444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Grafikonok!$B$446:$S$446</c:f>
              <c:numCache>
                <c:formatCode>General</c:formatCode>
                <c:ptCount val="18"/>
                <c:pt idx="0">
                  <c:v>28.1</c:v>
                </c:pt>
                <c:pt idx="1">
                  <c:v>27.5</c:v>
                </c:pt>
                <c:pt idx="2">
                  <c:v>26.5</c:v>
                </c:pt>
                <c:pt idx="3">
                  <c:v>26.6</c:v>
                </c:pt>
                <c:pt idx="4">
                  <c:v>20</c:v>
                </c:pt>
                <c:pt idx="5">
                  <c:v>28.3</c:v>
                </c:pt>
                <c:pt idx="6">
                  <c:v>25.3</c:v>
                </c:pt>
                <c:pt idx="7">
                  <c:v>24.5</c:v>
                </c:pt>
                <c:pt idx="8">
                  <c:v>25.9</c:v>
                </c:pt>
                <c:pt idx="9">
                  <c:v>28.6</c:v>
                </c:pt>
                <c:pt idx="10">
                  <c:v>27.4</c:v>
                </c:pt>
                <c:pt idx="11">
                  <c:v>26.4</c:v>
                </c:pt>
                <c:pt idx="12">
                  <c:v>31.8</c:v>
                </c:pt>
                <c:pt idx="13">
                  <c:v>26.1</c:v>
                </c:pt>
                <c:pt idx="14">
                  <c:v>32.5</c:v>
                </c:pt>
                <c:pt idx="15" formatCode="0.0">
                  <c:v>30</c:v>
                </c:pt>
                <c:pt idx="16" formatCode="0.0">
                  <c:v>28.1633304</c:v>
                </c:pt>
                <c:pt idx="17" formatCode="0.0">
                  <c:v>29.0245988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08-4E38-A361-A5B8E838C4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6752688"/>
        <c:axId val="1"/>
      </c:lineChart>
      <c:catAx>
        <c:axId val="1166752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6752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5502237691168278"/>
          <c:y val="0.8064787828961042"/>
          <c:w val="0.48282326415301735"/>
          <c:h val="0.1559192313599134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Grafikonok!$A$393</c:f>
              <c:strCache>
                <c:ptCount val="1"/>
                <c:pt idx="0">
                  <c:v>Öntözés</c:v>
                </c:pt>
              </c:strCache>
            </c:strRef>
          </c:tx>
          <c:invertIfNegative val="0"/>
          <c:cat>
            <c:numRef>
              <c:f>Grafikonok!$B$392:$S$392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Grafikonok!$B$393:$S$393</c:f>
              <c:numCache>
                <c:formatCode>0.0</c:formatCode>
                <c:ptCount val="18"/>
                <c:pt idx="0">
                  <c:v>215.8</c:v>
                </c:pt>
                <c:pt idx="1">
                  <c:v>110.7</c:v>
                </c:pt>
                <c:pt idx="2">
                  <c:v>157.69999999999999</c:v>
                </c:pt>
                <c:pt idx="3">
                  <c:v>189.2</c:v>
                </c:pt>
                <c:pt idx="4">
                  <c:v>109</c:v>
                </c:pt>
                <c:pt idx="5">
                  <c:v>56.8</c:v>
                </c:pt>
                <c:pt idx="6">
                  <c:v>69.900000000000006</c:v>
                </c:pt>
                <c:pt idx="7">
                  <c:v>162.69999999999999</c:v>
                </c:pt>
                <c:pt idx="8">
                  <c:v>143.30000000000001</c:v>
                </c:pt>
                <c:pt idx="9">
                  <c:v>161.1</c:v>
                </c:pt>
                <c:pt idx="10">
                  <c:v>55</c:v>
                </c:pt>
                <c:pt idx="11">
                  <c:v>105.2</c:v>
                </c:pt>
                <c:pt idx="12">
                  <c:v>192</c:v>
                </c:pt>
                <c:pt idx="13">
                  <c:v>282.3</c:v>
                </c:pt>
                <c:pt idx="14">
                  <c:v>173</c:v>
                </c:pt>
                <c:pt idx="15">
                  <c:v>192.8</c:v>
                </c:pt>
                <c:pt idx="16">
                  <c:v>115.787897</c:v>
                </c:pt>
                <c:pt idx="17">
                  <c:v>156.28833350000002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E3-4114-8493-B235FE43EB56}"/>
            </c:ext>
          </c:extLst>
        </c:ser>
        <c:ser>
          <c:idx val="1"/>
          <c:order val="1"/>
          <c:tx>
            <c:strRef>
              <c:f>Grafikonok!$A$394</c:f>
              <c:strCache>
                <c:ptCount val="1"/>
                <c:pt idx="0">
                  <c:v>Halastó</c:v>
                </c:pt>
              </c:strCache>
            </c:strRef>
          </c:tx>
          <c:invertIfNegative val="0"/>
          <c:cat>
            <c:numRef>
              <c:f>Grafikonok!$B$392:$S$392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Grafikonok!$B$394:$S$394</c:f>
              <c:numCache>
                <c:formatCode>0.0</c:formatCode>
                <c:ptCount val="18"/>
                <c:pt idx="0">
                  <c:v>351.3</c:v>
                </c:pt>
                <c:pt idx="1">
                  <c:v>335.3</c:v>
                </c:pt>
                <c:pt idx="2">
                  <c:v>315.60000000000002</c:v>
                </c:pt>
                <c:pt idx="3">
                  <c:v>314</c:v>
                </c:pt>
                <c:pt idx="4">
                  <c:v>272</c:v>
                </c:pt>
                <c:pt idx="5">
                  <c:v>302.3</c:v>
                </c:pt>
                <c:pt idx="6">
                  <c:v>244.7</c:v>
                </c:pt>
                <c:pt idx="7">
                  <c:v>265.7</c:v>
                </c:pt>
                <c:pt idx="8">
                  <c:v>297.8</c:v>
                </c:pt>
                <c:pt idx="9">
                  <c:v>305.10000000000002</c:v>
                </c:pt>
                <c:pt idx="10">
                  <c:v>206.2</c:v>
                </c:pt>
                <c:pt idx="11">
                  <c:v>281.8</c:v>
                </c:pt>
                <c:pt idx="12">
                  <c:v>239.01048</c:v>
                </c:pt>
                <c:pt idx="13">
                  <c:v>275.47800000000001</c:v>
                </c:pt>
                <c:pt idx="14">
                  <c:v>320.39999999999998</c:v>
                </c:pt>
                <c:pt idx="15">
                  <c:v>333.2</c:v>
                </c:pt>
                <c:pt idx="16">
                  <c:v>297.111085</c:v>
                </c:pt>
                <c:pt idx="17">
                  <c:v>342.357799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E3-4114-8493-B235FE43EB56}"/>
            </c:ext>
          </c:extLst>
        </c:ser>
        <c:ser>
          <c:idx val="2"/>
          <c:order val="2"/>
          <c:tx>
            <c:strRef>
              <c:f>Grafikonok!$A$395</c:f>
              <c:strCache>
                <c:ptCount val="1"/>
                <c:pt idx="0">
                  <c:v>Összesen</c:v>
                </c:pt>
              </c:strCache>
            </c:strRef>
          </c:tx>
          <c:invertIfNegative val="0"/>
          <c:cat>
            <c:numRef>
              <c:f>Grafikonok!$B$392:$S$392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Grafikonok!$B$395:$S$395</c:f>
              <c:numCache>
                <c:formatCode>0.0</c:formatCode>
                <c:ptCount val="18"/>
                <c:pt idx="0">
                  <c:v>567.1</c:v>
                </c:pt>
                <c:pt idx="1">
                  <c:v>446</c:v>
                </c:pt>
                <c:pt idx="2">
                  <c:v>473.3</c:v>
                </c:pt>
                <c:pt idx="3">
                  <c:v>503.2</c:v>
                </c:pt>
                <c:pt idx="4">
                  <c:v>381</c:v>
                </c:pt>
                <c:pt idx="5">
                  <c:v>359.1</c:v>
                </c:pt>
                <c:pt idx="6">
                  <c:v>314.60000000000002</c:v>
                </c:pt>
                <c:pt idx="7">
                  <c:v>428.4</c:v>
                </c:pt>
                <c:pt idx="8">
                  <c:v>441.1</c:v>
                </c:pt>
                <c:pt idx="9">
                  <c:v>466.20000000000005</c:v>
                </c:pt>
                <c:pt idx="10">
                  <c:v>261.2</c:v>
                </c:pt>
                <c:pt idx="11">
                  <c:v>387</c:v>
                </c:pt>
                <c:pt idx="12">
                  <c:v>431.01048000000003</c:v>
                </c:pt>
                <c:pt idx="13">
                  <c:v>557.77800000000002</c:v>
                </c:pt>
                <c:pt idx="14">
                  <c:v>493.4</c:v>
                </c:pt>
                <c:pt idx="15">
                  <c:v>526</c:v>
                </c:pt>
                <c:pt idx="16">
                  <c:v>412.89898199999999</c:v>
                </c:pt>
                <c:pt idx="17">
                  <c:v>498.64613250000002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E3-4114-8493-B235FE43E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6751856"/>
        <c:axId val="1"/>
      </c:barChart>
      <c:catAx>
        <c:axId val="116675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2700000"/>
          <a:lstStyle/>
          <a:p>
            <a:pPr>
              <a:defRPr/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1667518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595866522937498"/>
          <c:y val="0.88443839857606077"/>
          <c:w val="0.37961538093274305"/>
          <c:h val="7.7959615679956726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Grafikonok!$A$450</c:f>
              <c:strCache>
                <c:ptCount val="1"/>
                <c:pt idx="0">
                  <c:v>Vízjogilag engedélyezett öntözési terület</c:v>
                </c:pt>
              </c:strCache>
            </c:strRef>
          </c:tx>
          <c:marker>
            <c:symbol val="none"/>
          </c:marker>
          <c:cat>
            <c:numRef>
              <c:f>Grafikonok!$B$449:$S$449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Grafikonok!$B$450:$S$450</c:f>
              <c:numCache>
                <c:formatCode>General</c:formatCode>
                <c:ptCount val="18"/>
                <c:pt idx="0">
                  <c:v>235.5</c:v>
                </c:pt>
                <c:pt idx="1">
                  <c:v>231.2</c:v>
                </c:pt>
                <c:pt idx="2">
                  <c:v>225.1</c:v>
                </c:pt>
                <c:pt idx="3">
                  <c:v>225.8</c:v>
                </c:pt>
                <c:pt idx="4">
                  <c:v>226</c:v>
                </c:pt>
                <c:pt idx="5">
                  <c:v>223.1</c:v>
                </c:pt>
                <c:pt idx="6">
                  <c:v>199.7</c:v>
                </c:pt>
                <c:pt idx="7">
                  <c:v>188.8</c:v>
                </c:pt>
                <c:pt idx="8">
                  <c:v>208.1</c:v>
                </c:pt>
                <c:pt idx="9">
                  <c:v>202.1</c:v>
                </c:pt>
                <c:pt idx="10">
                  <c:v>173.8</c:v>
                </c:pt>
                <c:pt idx="11">
                  <c:v>182.5</c:v>
                </c:pt>
                <c:pt idx="12">
                  <c:v>190.6</c:v>
                </c:pt>
                <c:pt idx="13">
                  <c:v>168.3</c:v>
                </c:pt>
                <c:pt idx="14">
                  <c:v>222.8</c:v>
                </c:pt>
                <c:pt idx="15">
                  <c:v>197.3</c:v>
                </c:pt>
                <c:pt idx="16">
                  <c:v>193.218885</c:v>
                </c:pt>
                <c:pt idx="17">
                  <c:v>197.75833249999999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A7-4272-89CE-E6A1AD843680}"/>
            </c:ext>
          </c:extLst>
        </c:ser>
        <c:ser>
          <c:idx val="1"/>
          <c:order val="1"/>
          <c:tx>
            <c:strRef>
              <c:f>Grafikonok!$A$451</c:f>
              <c:strCache>
                <c:ptCount val="1"/>
                <c:pt idx="0">
                  <c:v>Öntözött terület</c:v>
                </c:pt>
              </c:strCache>
            </c:strRef>
          </c:tx>
          <c:marker>
            <c:symbol val="none"/>
          </c:marker>
          <c:cat>
            <c:numRef>
              <c:f>Grafikonok!$B$449:$S$449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</c:numCache>
            </c:numRef>
          </c:cat>
          <c:val>
            <c:numRef>
              <c:f>Grafikonok!$B$451:$S$451</c:f>
              <c:numCache>
                <c:formatCode>General</c:formatCode>
                <c:ptCount val="18"/>
                <c:pt idx="0">
                  <c:v>125.3</c:v>
                </c:pt>
                <c:pt idx="1">
                  <c:v>105.3</c:v>
                </c:pt>
                <c:pt idx="2">
                  <c:v>123.4</c:v>
                </c:pt>
                <c:pt idx="3">
                  <c:v>126.9</c:v>
                </c:pt>
                <c:pt idx="4">
                  <c:v>93</c:v>
                </c:pt>
                <c:pt idx="5">
                  <c:v>68.400000000000006</c:v>
                </c:pt>
                <c:pt idx="6">
                  <c:v>68.400000000000006</c:v>
                </c:pt>
                <c:pt idx="7">
                  <c:v>82.1</c:v>
                </c:pt>
                <c:pt idx="8">
                  <c:v>93.7</c:v>
                </c:pt>
                <c:pt idx="9">
                  <c:v>99.7</c:v>
                </c:pt>
                <c:pt idx="10">
                  <c:v>54.6</c:v>
                </c:pt>
                <c:pt idx="11">
                  <c:v>72.7</c:v>
                </c:pt>
                <c:pt idx="12">
                  <c:v>106.5</c:v>
                </c:pt>
                <c:pt idx="13">
                  <c:v>95.8</c:v>
                </c:pt>
                <c:pt idx="14">
                  <c:v>130.4</c:v>
                </c:pt>
                <c:pt idx="15">
                  <c:v>124.3</c:v>
                </c:pt>
                <c:pt idx="16">
                  <c:v>108.23300200000001</c:v>
                </c:pt>
                <c:pt idx="17">
                  <c:v>108.5950737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A7-4272-89CE-E6A1AD8436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6751024"/>
        <c:axId val="1"/>
      </c:lineChart>
      <c:catAx>
        <c:axId val="1166751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6751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678558428609741"/>
          <c:y val="0.88206780788598815"/>
          <c:w val="0.77924615560125121"/>
          <c:h val="7.7750657837974649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Közüzemi víztermelés és szolgáltatás alakulása (ezer m3)
1995-2017</a:t>
            </a:r>
          </a:p>
        </c:rich>
      </c:tx>
      <c:layout>
        <c:manualLayout>
          <c:xMode val="edge"/>
          <c:yMode val="edge"/>
          <c:x val="0.2"/>
          <c:y val="3.099163033805324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950097735031915"/>
          <c:y val="0.17768612967108574"/>
          <c:w val="0.86795627635032391"/>
          <c:h val="0.6363642783569117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Grafikonok!$A$73</c:f>
              <c:strCache>
                <c:ptCount val="1"/>
                <c:pt idx="0">
                  <c:v>Vízveszteség és saját felhasználás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Grafikonok!$C$72:$Y$72</c:f>
              <c:strCache>
                <c:ptCount val="23"/>
                <c:pt idx="0">
                  <c:v>1995.</c:v>
                </c:pt>
                <c:pt idx="1">
                  <c:v>1996.</c:v>
                </c:pt>
                <c:pt idx="2">
                  <c:v>1997.</c:v>
                </c:pt>
                <c:pt idx="3">
                  <c:v>1998.</c:v>
                </c:pt>
                <c:pt idx="4">
                  <c:v>1999.</c:v>
                </c:pt>
                <c:pt idx="5">
                  <c:v>2000.</c:v>
                </c:pt>
                <c:pt idx="6">
                  <c:v>2001.</c:v>
                </c:pt>
                <c:pt idx="7">
                  <c:v>2002.</c:v>
                </c:pt>
                <c:pt idx="8">
                  <c:v>2003.</c:v>
                </c:pt>
                <c:pt idx="9">
                  <c:v>2004.</c:v>
                </c:pt>
                <c:pt idx="10">
                  <c:v>2005.</c:v>
                </c:pt>
                <c:pt idx="11">
                  <c:v>2006.</c:v>
                </c:pt>
                <c:pt idx="12">
                  <c:v>2007.</c:v>
                </c:pt>
                <c:pt idx="13">
                  <c:v>2008.</c:v>
                </c:pt>
                <c:pt idx="14">
                  <c:v>2009.</c:v>
                </c:pt>
                <c:pt idx="15">
                  <c:v>2010.</c:v>
                </c:pt>
                <c:pt idx="16">
                  <c:v>2011.</c:v>
                </c:pt>
                <c:pt idx="17">
                  <c:v>2012.</c:v>
                </c:pt>
                <c:pt idx="18">
                  <c:v>2013.</c:v>
                </c:pt>
                <c:pt idx="19">
                  <c:v>2014.</c:v>
                </c:pt>
                <c:pt idx="20">
                  <c:v>2015.</c:v>
                </c:pt>
                <c:pt idx="21">
                  <c:v>2016.</c:v>
                </c:pt>
                <c:pt idx="22">
                  <c:v>2017.</c:v>
                </c:pt>
              </c:strCache>
            </c:strRef>
          </c:cat>
          <c:val>
            <c:numRef>
              <c:f>Grafikonok!$C$73:$Y$73</c:f>
              <c:numCache>
                <c:formatCode>#,##0</c:formatCode>
                <c:ptCount val="23"/>
                <c:pt idx="0">
                  <c:v>134317.89999999997</c:v>
                </c:pt>
                <c:pt idx="1">
                  <c:v>194412.19999999995</c:v>
                </c:pt>
                <c:pt idx="2">
                  <c:v>183305.59999999998</c:v>
                </c:pt>
                <c:pt idx="3">
                  <c:v>170139.09999999992</c:v>
                </c:pt>
                <c:pt idx="4">
                  <c:v>167511.90000000008</c:v>
                </c:pt>
                <c:pt idx="5">
                  <c:v>161258.60000000003</c:v>
                </c:pt>
                <c:pt idx="6">
                  <c:v>152181.19999999995</c:v>
                </c:pt>
                <c:pt idx="7">
                  <c:v>180010.5</c:v>
                </c:pt>
                <c:pt idx="8">
                  <c:v>178688.60000000003</c:v>
                </c:pt>
                <c:pt idx="9">
                  <c:v>168629.10000000003</c:v>
                </c:pt>
                <c:pt idx="10">
                  <c:v>156533.59999999916</c:v>
                </c:pt>
                <c:pt idx="11">
                  <c:v>155468.20000000054</c:v>
                </c:pt>
                <c:pt idx="12">
                  <c:v>152327.70000000001</c:v>
                </c:pt>
                <c:pt idx="13">
                  <c:v>148912.90000000002</c:v>
                </c:pt>
                <c:pt idx="14">
                  <c:v>150823</c:v>
                </c:pt>
                <c:pt idx="15">
                  <c:v>142767.29999999999</c:v>
                </c:pt>
                <c:pt idx="16">
                  <c:v>146221.00000000006</c:v>
                </c:pt>
                <c:pt idx="17">
                  <c:v>146085.69999999995</c:v>
                </c:pt>
                <c:pt idx="18">
                  <c:v>153247.99999999983</c:v>
                </c:pt>
                <c:pt idx="19">
                  <c:v>147005.7000000003</c:v>
                </c:pt>
                <c:pt idx="20">
                  <c:v>162371.53000000026</c:v>
                </c:pt>
                <c:pt idx="21">
                  <c:v>152399.35000000015</c:v>
                </c:pt>
                <c:pt idx="22">
                  <c:v>171321.04999999987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CF-4682-8861-7F6094E0846A}"/>
            </c:ext>
          </c:extLst>
        </c:ser>
        <c:ser>
          <c:idx val="1"/>
          <c:order val="1"/>
          <c:tx>
            <c:strRef>
              <c:f>Grafikonok!$A$74</c:f>
              <c:strCache>
                <c:ptCount val="1"/>
                <c:pt idx="0">
                  <c:v>Egyéb fogyasztónak szolgáltatott ivóvíz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Grafikonok!$C$72:$Y$72</c:f>
              <c:strCache>
                <c:ptCount val="23"/>
                <c:pt idx="0">
                  <c:v>1995.</c:v>
                </c:pt>
                <c:pt idx="1">
                  <c:v>1996.</c:v>
                </c:pt>
                <c:pt idx="2">
                  <c:v>1997.</c:v>
                </c:pt>
                <c:pt idx="3">
                  <c:v>1998.</c:v>
                </c:pt>
                <c:pt idx="4">
                  <c:v>1999.</c:v>
                </c:pt>
                <c:pt idx="5">
                  <c:v>2000.</c:v>
                </c:pt>
                <c:pt idx="6">
                  <c:v>2001.</c:v>
                </c:pt>
                <c:pt idx="7">
                  <c:v>2002.</c:v>
                </c:pt>
                <c:pt idx="8">
                  <c:v>2003.</c:v>
                </c:pt>
                <c:pt idx="9">
                  <c:v>2004.</c:v>
                </c:pt>
                <c:pt idx="10">
                  <c:v>2005.</c:v>
                </c:pt>
                <c:pt idx="11">
                  <c:v>2006.</c:v>
                </c:pt>
                <c:pt idx="12">
                  <c:v>2007.</c:v>
                </c:pt>
                <c:pt idx="13">
                  <c:v>2008.</c:v>
                </c:pt>
                <c:pt idx="14">
                  <c:v>2009.</c:v>
                </c:pt>
                <c:pt idx="15">
                  <c:v>2010.</c:v>
                </c:pt>
                <c:pt idx="16">
                  <c:v>2011.</c:v>
                </c:pt>
                <c:pt idx="17">
                  <c:v>2012.</c:v>
                </c:pt>
                <c:pt idx="18">
                  <c:v>2013.</c:v>
                </c:pt>
                <c:pt idx="19">
                  <c:v>2014.</c:v>
                </c:pt>
                <c:pt idx="20">
                  <c:v>2015.</c:v>
                </c:pt>
                <c:pt idx="21">
                  <c:v>2016.</c:v>
                </c:pt>
                <c:pt idx="22">
                  <c:v>2017.</c:v>
                </c:pt>
              </c:strCache>
            </c:strRef>
          </c:cat>
          <c:val>
            <c:numRef>
              <c:f>Grafikonok!$C$74:$Y$74</c:f>
              <c:numCache>
                <c:formatCode>#,##0</c:formatCode>
                <c:ptCount val="23"/>
                <c:pt idx="0">
                  <c:v>240229.5</c:v>
                </c:pt>
                <c:pt idx="1">
                  <c:v>185202.2</c:v>
                </c:pt>
                <c:pt idx="2">
                  <c:v>180066.8</c:v>
                </c:pt>
                <c:pt idx="3">
                  <c:v>172565.8</c:v>
                </c:pt>
                <c:pt idx="4">
                  <c:v>167288.20000000001</c:v>
                </c:pt>
                <c:pt idx="5">
                  <c:v>172041.1</c:v>
                </c:pt>
                <c:pt idx="6">
                  <c:v>162568.9</c:v>
                </c:pt>
                <c:pt idx="7">
                  <c:v>165145.70000000001</c:v>
                </c:pt>
                <c:pt idx="8">
                  <c:v>165400.1</c:v>
                </c:pt>
                <c:pt idx="9">
                  <c:v>160799.6</c:v>
                </c:pt>
                <c:pt idx="10">
                  <c:v>149677.70000000077</c:v>
                </c:pt>
                <c:pt idx="11">
                  <c:v>142709.4</c:v>
                </c:pt>
                <c:pt idx="12">
                  <c:v>138624</c:v>
                </c:pt>
                <c:pt idx="13">
                  <c:v>130022.1</c:v>
                </c:pt>
                <c:pt idx="14">
                  <c:v>121893.5</c:v>
                </c:pt>
                <c:pt idx="15">
                  <c:v>113808.6</c:v>
                </c:pt>
                <c:pt idx="16">
                  <c:v>113813.8</c:v>
                </c:pt>
                <c:pt idx="17">
                  <c:v>110794.4</c:v>
                </c:pt>
                <c:pt idx="18">
                  <c:v>104873.2</c:v>
                </c:pt>
                <c:pt idx="19">
                  <c:v>101887.5</c:v>
                </c:pt>
                <c:pt idx="20">
                  <c:v>107394.189999999</c:v>
                </c:pt>
                <c:pt idx="21">
                  <c:v>106820.29</c:v>
                </c:pt>
                <c:pt idx="22">
                  <c:v>112349.13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CF-4682-8861-7F6094E0846A}"/>
            </c:ext>
          </c:extLst>
        </c:ser>
        <c:ser>
          <c:idx val="2"/>
          <c:order val="2"/>
          <c:tx>
            <c:strRef>
              <c:f>Grafikonok!$A$75</c:f>
              <c:strCache>
                <c:ptCount val="1"/>
                <c:pt idx="0">
                  <c:v>Háztartásnak szolgáltatott ivóvíz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Grafikonok!$C$72:$Y$72</c:f>
              <c:strCache>
                <c:ptCount val="23"/>
                <c:pt idx="0">
                  <c:v>1995.</c:v>
                </c:pt>
                <c:pt idx="1">
                  <c:v>1996.</c:v>
                </c:pt>
                <c:pt idx="2">
                  <c:v>1997.</c:v>
                </c:pt>
                <c:pt idx="3">
                  <c:v>1998.</c:v>
                </c:pt>
                <c:pt idx="4">
                  <c:v>1999.</c:v>
                </c:pt>
                <c:pt idx="5">
                  <c:v>2000.</c:v>
                </c:pt>
                <c:pt idx="6">
                  <c:v>2001.</c:v>
                </c:pt>
                <c:pt idx="7">
                  <c:v>2002.</c:v>
                </c:pt>
                <c:pt idx="8">
                  <c:v>2003.</c:v>
                </c:pt>
                <c:pt idx="9">
                  <c:v>2004.</c:v>
                </c:pt>
                <c:pt idx="10">
                  <c:v>2005.</c:v>
                </c:pt>
                <c:pt idx="11">
                  <c:v>2006.</c:v>
                </c:pt>
                <c:pt idx="12">
                  <c:v>2007.</c:v>
                </c:pt>
                <c:pt idx="13">
                  <c:v>2008.</c:v>
                </c:pt>
                <c:pt idx="14">
                  <c:v>2009.</c:v>
                </c:pt>
                <c:pt idx="15">
                  <c:v>2010.</c:v>
                </c:pt>
                <c:pt idx="16">
                  <c:v>2011.</c:v>
                </c:pt>
                <c:pt idx="17">
                  <c:v>2012.</c:v>
                </c:pt>
                <c:pt idx="18">
                  <c:v>2013.</c:v>
                </c:pt>
                <c:pt idx="19">
                  <c:v>2014.</c:v>
                </c:pt>
                <c:pt idx="20">
                  <c:v>2015.</c:v>
                </c:pt>
                <c:pt idx="21">
                  <c:v>2016.</c:v>
                </c:pt>
                <c:pt idx="22">
                  <c:v>2017.</c:v>
                </c:pt>
              </c:strCache>
            </c:strRef>
          </c:cat>
          <c:val>
            <c:numRef>
              <c:f>Grafikonok!$C$75:$Y$75</c:f>
              <c:numCache>
                <c:formatCode>#,##0</c:formatCode>
                <c:ptCount val="23"/>
                <c:pt idx="0">
                  <c:v>421389.3</c:v>
                </c:pt>
                <c:pt idx="1">
                  <c:v>396295</c:v>
                </c:pt>
                <c:pt idx="2">
                  <c:v>380276.6</c:v>
                </c:pt>
                <c:pt idx="3">
                  <c:v>377209.8</c:v>
                </c:pt>
                <c:pt idx="4">
                  <c:v>368726.7</c:v>
                </c:pt>
                <c:pt idx="5">
                  <c:v>388062.2</c:v>
                </c:pt>
                <c:pt idx="6">
                  <c:v>372445.4</c:v>
                </c:pt>
                <c:pt idx="7">
                  <c:v>381181.5</c:v>
                </c:pt>
                <c:pt idx="8">
                  <c:v>395187.8</c:v>
                </c:pt>
                <c:pt idx="9">
                  <c:v>372022.3</c:v>
                </c:pt>
                <c:pt idx="10">
                  <c:v>371162.9</c:v>
                </c:pt>
                <c:pt idx="11">
                  <c:v>370143.4</c:v>
                </c:pt>
                <c:pt idx="12">
                  <c:v>375656.3</c:v>
                </c:pt>
                <c:pt idx="13">
                  <c:v>361802.6</c:v>
                </c:pt>
                <c:pt idx="14">
                  <c:v>359779.1</c:v>
                </c:pt>
                <c:pt idx="15">
                  <c:v>341079.3</c:v>
                </c:pt>
                <c:pt idx="16">
                  <c:v>339940</c:v>
                </c:pt>
                <c:pt idx="17">
                  <c:v>341571.6</c:v>
                </c:pt>
                <c:pt idx="18">
                  <c:v>331191.30000000016</c:v>
                </c:pt>
                <c:pt idx="19">
                  <c:v>325613.89999999967</c:v>
                </c:pt>
                <c:pt idx="20">
                  <c:v>334765.48000000068</c:v>
                </c:pt>
                <c:pt idx="21">
                  <c:v>335449.75999999989</c:v>
                </c:pt>
                <c:pt idx="22">
                  <c:v>340787.12000000017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CF-4682-8861-7F6094E08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5305936"/>
        <c:axId val="1"/>
        <c:axId val="0"/>
      </c:bar3DChart>
      <c:catAx>
        <c:axId val="1095305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09530593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9052549897031978"/>
          <c:y val="0.89223428970548546"/>
          <c:w val="0.63812368076183656"/>
          <c:h val="9.78472548190030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Települési szennyvízelvezetés és tisztítás alakulása (ezer m3)
1995-2017</a:t>
            </a:r>
          </a:p>
        </c:rich>
      </c:tx>
      <c:layout>
        <c:manualLayout>
          <c:xMode val="edge"/>
          <c:yMode val="edge"/>
          <c:x val="0.18617022471121591"/>
          <c:y val="2.868848622837807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49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4893617021276595"/>
          <c:y val="0.14256463040159195"/>
          <c:w val="0.79255319148936165"/>
          <c:h val="0.6211572589570881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Grafikonok!$A$80</c:f>
              <c:strCache>
                <c:ptCount val="1"/>
                <c:pt idx="0">
                  <c:v>Tisztítatlan szennyvíz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Grafikonok!$H$79:$AD$79</c:f>
              <c:strCache>
                <c:ptCount val="23"/>
                <c:pt idx="0">
                  <c:v>1995.</c:v>
                </c:pt>
                <c:pt idx="1">
                  <c:v>1996.</c:v>
                </c:pt>
                <c:pt idx="2">
                  <c:v>1997.</c:v>
                </c:pt>
                <c:pt idx="3">
                  <c:v>1998.</c:v>
                </c:pt>
                <c:pt idx="4">
                  <c:v>1999.</c:v>
                </c:pt>
                <c:pt idx="5">
                  <c:v>2000.</c:v>
                </c:pt>
                <c:pt idx="6">
                  <c:v>2001.</c:v>
                </c:pt>
                <c:pt idx="7">
                  <c:v>2002.</c:v>
                </c:pt>
                <c:pt idx="8">
                  <c:v>2003.</c:v>
                </c:pt>
                <c:pt idx="9">
                  <c:v>2004.</c:v>
                </c:pt>
                <c:pt idx="10">
                  <c:v>2005.</c:v>
                </c:pt>
                <c:pt idx="11">
                  <c:v>2006.</c:v>
                </c:pt>
                <c:pt idx="12">
                  <c:v>2007.</c:v>
                </c:pt>
                <c:pt idx="13">
                  <c:v>2008.</c:v>
                </c:pt>
                <c:pt idx="14">
                  <c:v>2009.</c:v>
                </c:pt>
                <c:pt idx="15">
                  <c:v>2010.</c:v>
                </c:pt>
                <c:pt idx="16">
                  <c:v>2011.</c:v>
                </c:pt>
                <c:pt idx="17">
                  <c:v>2012.</c:v>
                </c:pt>
                <c:pt idx="18">
                  <c:v>2013.</c:v>
                </c:pt>
                <c:pt idx="19">
                  <c:v>2014.</c:v>
                </c:pt>
                <c:pt idx="20">
                  <c:v>2015.</c:v>
                </c:pt>
                <c:pt idx="21">
                  <c:v>2016.</c:v>
                </c:pt>
                <c:pt idx="22">
                  <c:v>2017.</c:v>
                </c:pt>
              </c:strCache>
            </c:strRef>
          </c:cat>
          <c:val>
            <c:numRef>
              <c:f>Grafikonok!$H$80:$AD$80</c:f>
              <c:numCache>
                <c:formatCode>#,##0</c:formatCode>
                <c:ptCount val="23"/>
                <c:pt idx="0">
                  <c:v>56252.90000000014</c:v>
                </c:pt>
                <c:pt idx="1">
                  <c:v>87388.300000000047</c:v>
                </c:pt>
                <c:pt idx="2">
                  <c:v>81832.400000000023</c:v>
                </c:pt>
                <c:pt idx="3">
                  <c:v>62074</c:v>
                </c:pt>
                <c:pt idx="4">
                  <c:v>65191.400000000023</c:v>
                </c:pt>
                <c:pt idx="5">
                  <c:v>51291.200000000012</c:v>
                </c:pt>
                <c:pt idx="6">
                  <c:v>39335.700000000012</c:v>
                </c:pt>
                <c:pt idx="7">
                  <c:v>33511.400000000023</c:v>
                </c:pt>
                <c:pt idx="8">
                  <c:v>36793.599999999977</c:v>
                </c:pt>
                <c:pt idx="9">
                  <c:v>21621.20000000007</c:v>
                </c:pt>
                <c:pt idx="10">
                  <c:v>27686.100000000093</c:v>
                </c:pt>
                <c:pt idx="11">
                  <c:v>31344.500000000931</c:v>
                </c:pt>
                <c:pt idx="12">
                  <c:v>22906.299999999988</c:v>
                </c:pt>
                <c:pt idx="13">
                  <c:v>22319.199999999953</c:v>
                </c:pt>
                <c:pt idx="14">
                  <c:v>21496.79999999993</c:v>
                </c:pt>
                <c:pt idx="15">
                  <c:v>2963.6999999999534</c:v>
                </c:pt>
                <c:pt idx="16">
                  <c:v>1631.1000000000349</c:v>
                </c:pt>
                <c:pt idx="17">
                  <c:v>4044.2999999999884</c:v>
                </c:pt>
                <c:pt idx="18">
                  <c:v>12892.099999999977</c:v>
                </c:pt>
                <c:pt idx="19">
                  <c:v>17874.400000001013</c:v>
                </c:pt>
                <c:pt idx="20">
                  <c:v>10873.709999999963</c:v>
                </c:pt>
                <c:pt idx="21">
                  <c:v>15719.099999999977</c:v>
                </c:pt>
                <c:pt idx="22">
                  <c:v>13220.459999999031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9F-421F-9914-D0CD524C1222}"/>
            </c:ext>
          </c:extLst>
        </c:ser>
        <c:ser>
          <c:idx val="1"/>
          <c:order val="1"/>
          <c:tx>
            <c:strRef>
              <c:f>Grafikonok!$A$81</c:f>
              <c:strCache>
                <c:ptCount val="1"/>
                <c:pt idx="0">
                  <c:v>Csak mechanikailag tisztított szennyvíz 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Grafikonok!$H$79:$AD$79</c:f>
              <c:strCache>
                <c:ptCount val="23"/>
                <c:pt idx="0">
                  <c:v>1995.</c:v>
                </c:pt>
                <c:pt idx="1">
                  <c:v>1996.</c:v>
                </c:pt>
                <c:pt idx="2">
                  <c:v>1997.</c:v>
                </c:pt>
                <c:pt idx="3">
                  <c:v>1998.</c:v>
                </c:pt>
                <c:pt idx="4">
                  <c:v>1999.</c:v>
                </c:pt>
                <c:pt idx="5">
                  <c:v>2000.</c:v>
                </c:pt>
                <c:pt idx="6">
                  <c:v>2001.</c:v>
                </c:pt>
                <c:pt idx="7">
                  <c:v>2002.</c:v>
                </c:pt>
                <c:pt idx="8">
                  <c:v>2003.</c:v>
                </c:pt>
                <c:pt idx="9">
                  <c:v>2004.</c:v>
                </c:pt>
                <c:pt idx="10">
                  <c:v>2005.</c:v>
                </c:pt>
                <c:pt idx="11">
                  <c:v>2006.</c:v>
                </c:pt>
                <c:pt idx="12">
                  <c:v>2007.</c:v>
                </c:pt>
                <c:pt idx="13">
                  <c:v>2008.</c:v>
                </c:pt>
                <c:pt idx="14">
                  <c:v>2009.</c:v>
                </c:pt>
                <c:pt idx="15">
                  <c:v>2010.</c:v>
                </c:pt>
                <c:pt idx="16">
                  <c:v>2011.</c:v>
                </c:pt>
                <c:pt idx="17">
                  <c:v>2012.</c:v>
                </c:pt>
                <c:pt idx="18">
                  <c:v>2013.</c:v>
                </c:pt>
                <c:pt idx="19">
                  <c:v>2014.</c:v>
                </c:pt>
                <c:pt idx="20">
                  <c:v>2015.</c:v>
                </c:pt>
                <c:pt idx="21">
                  <c:v>2016.</c:v>
                </c:pt>
                <c:pt idx="22">
                  <c:v>2017.</c:v>
                </c:pt>
              </c:strCache>
            </c:strRef>
          </c:cat>
          <c:val>
            <c:numRef>
              <c:f>Grafikonok!$H$81:$AD$81</c:f>
              <c:numCache>
                <c:formatCode>#,##0</c:formatCode>
                <c:ptCount val="23"/>
                <c:pt idx="0">
                  <c:v>325450.90000000002</c:v>
                </c:pt>
                <c:pt idx="1">
                  <c:v>265887.8</c:v>
                </c:pt>
                <c:pt idx="2">
                  <c:v>231634.1</c:v>
                </c:pt>
                <c:pt idx="3">
                  <c:v>222592.6</c:v>
                </c:pt>
                <c:pt idx="4">
                  <c:v>224673.3</c:v>
                </c:pt>
                <c:pt idx="5">
                  <c:v>168910</c:v>
                </c:pt>
                <c:pt idx="6">
                  <c:v>197628.79999999999</c:v>
                </c:pt>
                <c:pt idx="7">
                  <c:v>185064.4</c:v>
                </c:pt>
                <c:pt idx="8">
                  <c:v>142450.5</c:v>
                </c:pt>
                <c:pt idx="9">
                  <c:v>165074.20000000001</c:v>
                </c:pt>
                <c:pt idx="10">
                  <c:v>174815.2</c:v>
                </c:pt>
                <c:pt idx="11">
                  <c:v>152939.29999999999</c:v>
                </c:pt>
                <c:pt idx="12">
                  <c:v>128143.3</c:v>
                </c:pt>
                <c:pt idx="13">
                  <c:v>135844.79999999999</c:v>
                </c:pt>
                <c:pt idx="14">
                  <c:v>123511.7</c:v>
                </c:pt>
                <c:pt idx="15">
                  <c:v>17607.400000000001</c:v>
                </c:pt>
                <c:pt idx="16">
                  <c:v>8930.2999999999993</c:v>
                </c:pt>
                <c:pt idx="17">
                  <c:v>831.3</c:v>
                </c:pt>
                <c:pt idx="18">
                  <c:v>562.20000000000005</c:v>
                </c:pt>
                <c:pt idx="19">
                  <c:v>638.9</c:v>
                </c:pt>
                <c:pt idx="20">
                  <c:v>746.35</c:v>
                </c:pt>
                <c:pt idx="21">
                  <c:v>498.58</c:v>
                </c:pt>
                <c:pt idx="22">
                  <c:v>510.84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9F-421F-9914-D0CD524C1222}"/>
            </c:ext>
          </c:extLst>
        </c:ser>
        <c:ser>
          <c:idx val="2"/>
          <c:order val="2"/>
          <c:tx>
            <c:strRef>
              <c:f>Grafikonok!$A$82</c:f>
              <c:strCache>
                <c:ptCount val="1"/>
                <c:pt idx="0">
                  <c:v>Biológiailag tisztított szennyvíz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Grafikonok!$H$79:$AD$79</c:f>
              <c:strCache>
                <c:ptCount val="23"/>
                <c:pt idx="0">
                  <c:v>1995.</c:v>
                </c:pt>
                <c:pt idx="1">
                  <c:v>1996.</c:v>
                </c:pt>
                <c:pt idx="2">
                  <c:v>1997.</c:v>
                </c:pt>
                <c:pt idx="3">
                  <c:v>1998.</c:v>
                </c:pt>
                <c:pt idx="4">
                  <c:v>1999.</c:v>
                </c:pt>
                <c:pt idx="5">
                  <c:v>2000.</c:v>
                </c:pt>
                <c:pt idx="6">
                  <c:v>2001.</c:v>
                </c:pt>
                <c:pt idx="7">
                  <c:v>2002.</c:v>
                </c:pt>
                <c:pt idx="8">
                  <c:v>2003.</c:v>
                </c:pt>
                <c:pt idx="9">
                  <c:v>2004.</c:v>
                </c:pt>
                <c:pt idx="10">
                  <c:v>2005.</c:v>
                </c:pt>
                <c:pt idx="11">
                  <c:v>2006.</c:v>
                </c:pt>
                <c:pt idx="12">
                  <c:v>2007.</c:v>
                </c:pt>
                <c:pt idx="13">
                  <c:v>2008.</c:v>
                </c:pt>
                <c:pt idx="14">
                  <c:v>2009.</c:v>
                </c:pt>
                <c:pt idx="15">
                  <c:v>2010.</c:v>
                </c:pt>
                <c:pt idx="16">
                  <c:v>2011.</c:v>
                </c:pt>
                <c:pt idx="17">
                  <c:v>2012.</c:v>
                </c:pt>
                <c:pt idx="18">
                  <c:v>2013.</c:v>
                </c:pt>
                <c:pt idx="19">
                  <c:v>2014.</c:v>
                </c:pt>
                <c:pt idx="20">
                  <c:v>2015.</c:v>
                </c:pt>
                <c:pt idx="21">
                  <c:v>2016.</c:v>
                </c:pt>
                <c:pt idx="22">
                  <c:v>2017.</c:v>
                </c:pt>
              </c:strCache>
            </c:strRef>
          </c:cat>
          <c:val>
            <c:numRef>
              <c:f>Grafikonok!$H$82:$AD$82</c:f>
              <c:numCache>
                <c:formatCode>#,##0</c:formatCode>
                <c:ptCount val="23"/>
                <c:pt idx="0">
                  <c:v>244992.3</c:v>
                </c:pt>
                <c:pt idx="1">
                  <c:v>239665.2</c:v>
                </c:pt>
                <c:pt idx="2">
                  <c:v>245385.9</c:v>
                </c:pt>
                <c:pt idx="3">
                  <c:v>232776.6</c:v>
                </c:pt>
                <c:pt idx="4">
                  <c:v>261597.3</c:v>
                </c:pt>
                <c:pt idx="5">
                  <c:v>252978.1</c:v>
                </c:pt>
                <c:pt idx="6">
                  <c:v>222229.4</c:v>
                </c:pt>
                <c:pt idx="7">
                  <c:v>214865.1</c:v>
                </c:pt>
                <c:pt idx="8">
                  <c:v>182455.4</c:v>
                </c:pt>
                <c:pt idx="9">
                  <c:v>193403.7</c:v>
                </c:pt>
                <c:pt idx="10">
                  <c:v>188778.9</c:v>
                </c:pt>
                <c:pt idx="11">
                  <c:v>249641.1</c:v>
                </c:pt>
                <c:pt idx="12">
                  <c:v>217654.1</c:v>
                </c:pt>
                <c:pt idx="13">
                  <c:v>204819.6</c:v>
                </c:pt>
                <c:pt idx="14">
                  <c:v>201940.7</c:v>
                </c:pt>
                <c:pt idx="15">
                  <c:v>280759.7</c:v>
                </c:pt>
                <c:pt idx="16">
                  <c:v>219184.3</c:v>
                </c:pt>
                <c:pt idx="17">
                  <c:v>106292.7</c:v>
                </c:pt>
                <c:pt idx="18">
                  <c:v>110808.1</c:v>
                </c:pt>
                <c:pt idx="19">
                  <c:v>97569.600000000006</c:v>
                </c:pt>
                <c:pt idx="20">
                  <c:v>63722.37</c:v>
                </c:pt>
                <c:pt idx="21">
                  <c:v>66023.360000000001</c:v>
                </c:pt>
                <c:pt idx="22">
                  <c:v>48537.73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9F-421F-9914-D0CD524C1222}"/>
            </c:ext>
          </c:extLst>
        </c:ser>
        <c:ser>
          <c:idx val="3"/>
          <c:order val="3"/>
          <c:tx>
            <c:strRef>
              <c:f>Grafikonok!$A$83</c:f>
              <c:strCache>
                <c:ptCount val="1"/>
                <c:pt idx="0">
                  <c:v>III. tisztítási fokozattal is tisztított szennyvíz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Grafikonok!$H$79:$AD$79</c:f>
              <c:strCache>
                <c:ptCount val="23"/>
                <c:pt idx="0">
                  <c:v>1995.</c:v>
                </c:pt>
                <c:pt idx="1">
                  <c:v>1996.</c:v>
                </c:pt>
                <c:pt idx="2">
                  <c:v>1997.</c:v>
                </c:pt>
                <c:pt idx="3">
                  <c:v>1998.</c:v>
                </c:pt>
                <c:pt idx="4">
                  <c:v>1999.</c:v>
                </c:pt>
                <c:pt idx="5">
                  <c:v>2000.</c:v>
                </c:pt>
                <c:pt idx="6">
                  <c:v>2001.</c:v>
                </c:pt>
                <c:pt idx="7">
                  <c:v>2002.</c:v>
                </c:pt>
                <c:pt idx="8">
                  <c:v>2003.</c:v>
                </c:pt>
                <c:pt idx="9">
                  <c:v>2004.</c:v>
                </c:pt>
                <c:pt idx="10">
                  <c:v>2005.</c:v>
                </c:pt>
                <c:pt idx="11">
                  <c:v>2006.</c:v>
                </c:pt>
                <c:pt idx="12">
                  <c:v>2007.</c:v>
                </c:pt>
                <c:pt idx="13">
                  <c:v>2008.</c:v>
                </c:pt>
                <c:pt idx="14">
                  <c:v>2009.</c:v>
                </c:pt>
                <c:pt idx="15">
                  <c:v>2010.</c:v>
                </c:pt>
                <c:pt idx="16">
                  <c:v>2011.</c:v>
                </c:pt>
                <c:pt idx="17">
                  <c:v>2012.</c:v>
                </c:pt>
                <c:pt idx="18">
                  <c:v>2013.</c:v>
                </c:pt>
                <c:pt idx="19">
                  <c:v>2014.</c:v>
                </c:pt>
                <c:pt idx="20">
                  <c:v>2015.</c:v>
                </c:pt>
                <c:pt idx="21">
                  <c:v>2016.</c:v>
                </c:pt>
                <c:pt idx="22">
                  <c:v>2017.</c:v>
                </c:pt>
              </c:strCache>
            </c:strRef>
          </c:cat>
          <c:val>
            <c:numRef>
              <c:f>Grafikonok!$H$83:$AD$83</c:f>
              <c:numCache>
                <c:formatCode>#,##0</c:formatCode>
                <c:ptCount val="23"/>
                <c:pt idx="0">
                  <c:v>13000.7</c:v>
                </c:pt>
                <c:pt idx="1">
                  <c:v>15431</c:v>
                </c:pt>
                <c:pt idx="2">
                  <c:v>11762.4</c:v>
                </c:pt>
                <c:pt idx="3">
                  <c:v>32400.2</c:v>
                </c:pt>
                <c:pt idx="4">
                  <c:v>36997.9</c:v>
                </c:pt>
                <c:pt idx="5">
                  <c:v>57304.3</c:v>
                </c:pt>
                <c:pt idx="6">
                  <c:v>60355.4</c:v>
                </c:pt>
                <c:pt idx="7">
                  <c:v>91737.600000000006</c:v>
                </c:pt>
                <c:pt idx="8">
                  <c:v>163382.5</c:v>
                </c:pt>
                <c:pt idx="9">
                  <c:v>177357.3</c:v>
                </c:pt>
                <c:pt idx="10">
                  <c:v>196783.8</c:v>
                </c:pt>
                <c:pt idx="11">
                  <c:v>133378.5</c:v>
                </c:pt>
                <c:pt idx="12">
                  <c:v>165185.70000000001</c:v>
                </c:pt>
                <c:pt idx="13">
                  <c:v>179122.6</c:v>
                </c:pt>
                <c:pt idx="14">
                  <c:v>182073</c:v>
                </c:pt>
                <c:pt idx="15">
                  <c:v>255007.6</c:v>
                </c:pt>
                <c:pt idx="16">
                  <c:v>237848.3</c:v>
                </c:pt>
                <c:pt idx="17">
                  <c:v>324523.3</c:v>
                </c:pt>
                <c:pt idx="18">
                  <c:v>372068.4</c:v>
                </c:pt>
                <c:pt idx="19">
                  <c:v>377276.49999999901</c:v>
                </c:pt>
                <c:pt idx="20">
                  <c:v>419514.07</c:v>
                </c:pt>
                <c:pt idx="21">
                  <c:v>479554.56</c:v>
                </c:pt>
                <c:pt idx="22">
                  <c:v>490235.47000000102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9F-421F-9914-D0CD524C1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5300112"/>
        <c:axId val="1"/>
        <c:axId val="0"/>
      </c:bar3DChart>
      <c:catAx>
        <c:axId val="109530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0953001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074116926791281"/>
          <c:y val="0.88457156931879932"/>
          <c:w val="0.75854948326329952"/>
          <c:h val="5.40054221268319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Grafikonok!$A$123</c:f>
              <c:strCache>
                <c:ptCount val="1"/>
                <c:pt idx="0">
                  <c:v>Mezőgazdaság, erdőgazdálkodás, halászat</c:v>
                </c:pt>
              </c:strCache>
            </c:strRef>
          </c:tx>
          <c:marker>
            <c:symbol val="none"/>
          </c:marker>
          <c:val>
            <c:numRef>
              <c:f>Grafikonok!$B$123:$V$123</c:f>
              <c:numCache>
                <c:formatCode>#,##0.0</c:formatCode>
                <c:ptCount val="21"/>
                <c:pt idx="0">
                  <c:v>62.184024266936298</c:v>
                </c:pt>
                <c:pt idx="1">
                  <c:v>62.47965274009767</c:v>
                </c:pt>
                <c:pt idx="2">
                  <c:v>62.658227848101269</c:v>
                </c:pt>
                <c:pt idx="3">
                  <c:v>62.381889763779526</c:v>
                </c:pt>
                <c:pt idx="4">
                  <c:v>62.014043500599421</c:v>
                </c:pt>
                <c:pt idx="5">
                  <c:v>61.173184357541899</c:v>
                </c:pt>
                <c:pt idx="6">
                  <c:v>60.474364436869763</c:v>
                </c:pt>
                <c:pt idx="7">
                  <c:v>59.727100783572006</c:v>
                </c:pt>
                <c:pt idx="8">
                  <c:v>59.105960264900659</c:v>
                </c:pt>
                <c:pt idx="9">
                  <c:v>58.023044269254093</c:v>
                </c:pt>
                <c:pt idx="10">
                  <c:v>57.10609428003275</c:v>
                </c:pt>
                <c:pt idx="11">
                  <c:v>56.164383561643838</c:v>
                </c:pt>
                <c:pt idx="12">
                  <c:v>55.294239535847495</c:v>
                </c:pt>
                <c:pt idx="13">
                  <c:v>54.636567091563684</c:v>
                </c:pt>
                <c:pt idx="14">
                  <c:v>54.181135617081182</c:v>
                </c:pt>
                <c:pt idx="15">
                  <c:v>53.458771444382954</c:v>
                </c:pt>
                <c:pt idx="16">
                  <c:v>52.71748878923767</c:v>
                </c:pt>
                <c:pt idx="17">
                  <c:v>52.06100217864924</c:v>
                </c:pt>
                <c:pt idx="18">
                  <c:v>51.584867075664619</c:v>
                </c:pt>
                <c:pt idx="19">
                  <c:v>50.668868703550785</c:v>
                </c:pt>
                <c:pt idx="20">
                  <c:v>50.600177233545473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59-4D56-9700-C95FE3183C32}"/>
            </c:ext>
          </c:extLst>
        </c:ser>
        <c:ser>
          <c:idx val="1"/>
          <c:order val="1"/>
          <c:tx>
            <c:strRef>
              <c:f>Grafikonok!$A$124</c:f>
              <c:strCache>
                <c:ptCount val="1"/>
                <c:pt idx="0">
                  <c:v>Bányászat, kőfejtés</c:v>
                </c:pt>
              </c:strCache>
            </c:strRef>
          </c:tx>
          <c:marker>
            <c:symbol val="none"/>
          </c:marker>
          <c:val>
            <c:numRef>
              <c:f>Grafikonok!$B$124:$V$124</c:f>
              <c:numCache>
                <c:formatCode>#,##0.0</c:formatCode>
                <c:ptCount val="21"/>
                <c:pt idx="0">
                  <c:v>50.9375</c:v>
                </c:pt>
                <c:pt idx="1">
                  <c:v>49.379652605459057</c:v>
                </c:pt>
                <c:pt idx="2">
                  <c:v>48.049281314168375</c:v>
                </c:pt>
                <c:pt idx="3">
                  <c:v>46.920289855072461</c:v>
                </c:pt>
                <c:pt idx="4">
                  <c:v>45.924764890282134</c:v>
                </c:pt>
                <c:pt idx="5">
                  <c:v>44.602272727272727</c:v>
                </c:pt>
                <c:pt idx="6">
                  <c:v>43.157894736842103</c:v>
                </c:pt>
                <c:pt idx="7">
                  <c:v>42.098445595854919</c:v>
                </c:pt>
                <c:pt idx="8">
                  <c:v>40.777917189460474</c:v>
                </c:pt>
                <c:pt idx="9">
                  <c:v>40</c:v>
                </c:pt>
                <c:pt idx="10">
                  <c:v>39.068100358422939</c:v>
                </c:pt>
                <c:pt idx="11">
                  <c:v>38.131868131868131</c:v>
                </c:pt>
                <c:pt idx="12">
                  <c:v>38.679245283018865</c:v>
                </c:pt>
                <c:pt idx="13">
                  <c:v>38.539553752535497</c:v>
                </c:pt>
                <c:pt idx="14">
                  <c:v>39.024390243902438</c:v>
                </c:pt>
                <c:pt idx="15">
                  <c:v>38.476755687438178</c:v>
                </c:pt>
                <c:pt idx="16">
                  <c:v>38.984674329501914</c:v>
                </c:pt>
                <c:pt idx="17">
                  <c:v>38.490926456542503</c:v>
                </c:pt>
                <c:pt idx="18">
                  <c:v>38.18181818181818</c:v>
                </c:pt>
                <c:pt idx="19">
                  <c:v>38.829268292682926</c:v>
                </c:pt>
                <c:pt idx="20">
                  <c:v>38.128078817733993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59-4D56-9700-C95FE3183C32}"/>
            </c:ext>
          </c:extLst>
        </c:ser>
        <c:ser>
          <c:idx val="2"/>
          <c:order val="2"/>
          <c:tx>
            <c:strRef>
              <c:f>Grafikonok!$A$125</c:f>
              <c:strCache>
                <c:ptCount val="1"/>
                <c:pt idx="0">
                  <c:v>Feldolgozóipar</c:v>
                </c:pt>
              </c:strCache>
            </c:strRef>
          </c:tx>
          <c:marker>
            <c:symbol val="none"/>
          </c:marker>
          <c:val>
            <c:numRef>
              <c:f>Grafikonok!$B$125:$V$125</c:f>
              <c:numCache>
                <c:formatCode>#,##0.0</c:formatCode>
                <c:ptCount val="21"/>
                <c:pt idx="0">
                  <c:v>64.197236779418773</c:v>
                </c:pt>
                <c:pt idx="1">
                  <c:v>63.578216374269005</c:v>
                </c:pt>
                <c:pt idx="2">
                  <c:v>63.037790697674417</c:v>
                </c:pt>
                <c:pt idx="3">
                  <c:v>62.655852802324176</c:v>
                </c:pt>
                <c:pt idx="4">
                  <c:v>62.577608652112957</c:v>
                </c:pt>
                <c:pt idx="5">
                  <c:v>62.543192812715965</c:v>
                </c:pt>
                <c:pt idx="6">
                  <c:v>62.27103443034126</c:v>
                </c:pt>
                <c:pt idx="7">
                  <c:v>61.637593449626202</c:v>
                </c:pt>
                <c:pt idx="8">
                  <c:v>61.243800574262593</c:v>
                </c:pt>
                <c:pt idx="9">
                  <c:v>61.037161958682162</c:v>
                </c:pt>
                <c:pt idx="10">
                  <c:v>60.681601257649767</c:v>
                </c:pt>
                <c:pt idx="11">
                  <c:v>60.178117048346053</c:v>
                </c:pt>
                <c:pt idx="12">
                  <c:v>60.064412238325282</c:v>
                </c:pt>
                <c:pt idx="13">
                  <c:v>59.905116609027225</c:v>
                </c:pt>
                <c:pt idx="14">
                  <c:v>58.951693227091631</c:v>
                </c:pt>
                <c:pt idx="15">
                  <c:v>58.031150159744406</c:v>
                </c:pt>
                <c:pt idx="16">
                  <c:v>57.659598593944892</c:v>
                </c:pt>
                <c:pt idx="17">
                  <c:v>57.318244902316643</c:v>
                </c:pt>
                <c:pt idx="18">
                  <c:v>57.131735716219879</c:v>
                </c:pt>
                <c:pt idx="19">
                  <c:v>57.990690457719161</c:v>
                </c:pt>
                <c:pt idx="20">
                  <c:v>56.957179463431203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59-4D56-9700-C95FE3183C32}"/>
            </c:ext>
          </c:extLst>
        </c:ser>
        <c:ser>
          <c:idx val="3"/>
          <c:order val="3"/>
          <c:tx>
            <c:strRef>
              <c:f>Grafikonok!$A$126</c:f>
              <c:strCache>
                <c:ptCount val="1"/>
                <c:pt idx="0">
                  <c:v>Villamosenergia-, gáz-, gőzellátás, légkondicionálás</c:v>
                </c:pt>
              </c:strCache>
            </c:strRef>
          </c:tx>
          <c:marker>
            <c:symbol val="none"/>
          </c:marker>
          <c:val>
            <c:numRef>
              <c:f>Grafikonok!$B$126:$V$126</c:f>
              <c:numCache>
                <c:formatCode>#,##0.0</c:formatCode>
                <c:ptCount val="21"/>
                <c:pt idx="0">
                  <c:v>64.433312460864116</c:v>
                </c:pt>
                <c:pt idx="1">
                  <c:v>63.024390243902438</c:v>
                </c:pt>
                <c:pt idx="2">
                  <c:v>61.664012738853501</c:v>
                </c:pt>
                <c:pt idx="3">
                  <c:v>60.441426146010187</c:v>
                </c:pt>
                <c:pt idx="4">
                  <c:v>59.71453539178561</c:v>
                </c:pt>
                <c:pt idx="5">
                  <c:v>59.253539253539252</c:v>
                </c:pt>
                <c:pt idx="6">
                  <c:v>58.505154639175259</c:v>
                </c:pt>
                <c:pt idx="7">
                  <c:v>57.909790979097913</c:v>
                </c:pt>
                <c:pt idx="8">
                  <c:v>57.640586797066014</c:v>
                </c:pt>
                <c:pt idx="9">
                  <c:v>57.175485344499428</c:v>
                </c:pt>
                <c:pt idx="10">
                  <c:v>56.694636993797886</c:v>
                </c:pt>
                <c:pt idx="11">
                  <c:v>56.222297988407774</c:v>
                </c:pt>
                <c:pt idx="12">
                  <c:v>55.745642349903164</c:v>
                </c:pt>
                <c:pt idx="13">
                  <c:v>55.657019037300728</c:v>
                </c:pt>
                <c:pt idx="14">
                  <c:v>55.293775450843512</c:v>
                </c:pt>
                <c:pt idx="15">
                  <c:v>55.19241652518393</c:v>
                </c:pt>
                <c:pt idx="16">
                  <c:v>55.327128767884432</c:v>
                </c:pt>
                <c:pt idx="17">
                  <c:v>54.6569618546974</c:v>
                </c:pt>
                <c:pt idx="18">
                  <c:v>54.016064257028113</c:v>
                </c:pt>
                <c:pt idx="19">
                  <c:v>53.241598306430269</c:v>
                </c:pt>
                <c:pt idx="20">
                  <c:v>52.927551151717928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59-4D56-9700-C95FE3183C32}"/>
            </c:ext>
          </c:extLst>
        </c:ser>
        <c:ser>
          <c:idx val="4"/>
          <c:order val="4"/>
          <c:tx>
            <c:strRef>
              <c:f>Grafikonok!$A$127</c:f>
              <c:strCache>
                <c:ptCount val="1"/>
                <c:pt idx="0">
                  <c:v>Vízellátás; szennyvíz gyűjtése, kezelése, hulladékgazdálkodás, szennyeződésmentesítés</c:v>
                </c:pt>
              </c:strCache>
            </c:strRef>
          </c:tx>
          <c:marker>
            <c:symbol val="none"/>
          </c:marker>
          <c:val>
            <c:numRef>
              <c:f>Grafikonok!$B$127:$V$127</c:f>
              <c:numCache>
                <c:formatCode>#,##0.0</c:formatCode>
                <c:ptCount val="21"/>
                <c:pt idx="0">
                  <c:v>69.410319410319417</c:v>
                </c:pt>
                <c:pt idx="1">
                  <c:v>70.009737098344687</c:v>
                </c:pt>
                <c:pt idx="2">
                  <c:v>70.328789093825179</c:v>
                </c:pt>
                <c:pt idx="3">
                  <c:v>70.191625266146204</c:v>
                </c:pt>
                <c:pt idx="4">
                  <c:v>70.390390390390394</c:v>
                </c:pt>
                <c:pt idx="5">
                  <c:v>70.053475935828871</c:v>
                </c:pt>
                <c:pt idx="6">
                  <c:v>69.399707174231338</c:v>
                </c:pt>
                <c:pt idx="7">
                  <c:v>68.683602771362587</c:v>
                </c:pt>
                <c:pt idx="8">
                  <c:v>67.760034527406134</c:v>
                </c:pt>
                <c:pt idx="9">
                  <c:v>66.801948051948045</c:v>
                </c:pt>
                <c:pt idx="10">
                  <c:v>66.043494849294163</c:v>
                </c:pt>
                <c:pt idx="11">
                  <c:v>65.301873698820259</c:v>
                </c:pt>
                <c:pt idx="12">
                  <c:v>64.409499358151479</c:v>
                </c:pt>
                <c:pt idx="13">
                  <c:v>63.68798565451285</c:v>
                </c:pt>
                <c:pt idx="14">
                  <c:v>62.776025236593057</c:v>
                </c:pt>
                <c:pt idx="15">
                  <c:v>62.121212121212125</c:v>
                </c:pt>
                <c:pt idx="16">
                  <c:v>61.422527763088311</c:v>
                </c:pt>
                <c:pt idx="17">
                  <c:v>60.922453117080586</c:v>
                </c:pt>
                <c:pt idx="18">
                  <c:v>60.936745533558664</c:v>
                </c:pt>
                <c:pt idx="19">
                  <c:v>61.003683241252304</c:v>
                </c:pt>
                <c:pt idx="20">
                  <c:v>61.297973264338076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559-4D56-9700-C95FE3183C32}"/>
            </c:ext>
          </c:extLst>
        </c:ser>
        <c:ser>
          <c:idx val="5"/>
          <c:order val="5"/>
          <c:tx>
            <c:strRef>
              <c:f>Grafikonok!$A$128</c:f>
              <c:strCache>
                <c:ptCount val="1"/>
                <c:pt idx="0">
                  <c:v>Építőipar</c:v>
                </c:pt>
              </c:strCache>
            </c:strRef>
          </c:tx>
          <c:marker>
            <c:symbol val="none"/>
          </c:marker>
          <c:val>
            <c:numRef>
              <c:f>Grafikonok!$B$128:$V$128</c:f>
              <c:numCache>
                <c:formatCode>#,##0.0</c:formatCode>
                <c:ptCount val="21"/>
                <c:pt idx="0">
                  <c:v>57.565789473684212</c:v>
                </c:pt>
                <c:pt idx="1">
                  <c:v>57.625</c:v>
                </c:pt>
                <c:pt idx="2">
                  <c:v>56.913827655310619</c:v>
                </c:pt>
                <c:pt idx="3">
                  <c:v>55.836236933797906</c:v>
                </c:pt>
                <c:pt idx="4">
                  <c:v>56.095791001451381</c:v>
                </c:pt>
                <c:pt idx="5">
                  <c:v>55.383623468729851</c:v>
                </c:pt>
                <c:pt idx="6">
                  <c:v>55.144508670520231</c:v>
                </c:pt>
                <c:pt idx="7">
                  <c:v>54.926510615133367</c:v>
                </c:pt>
                <c:pt idx="8">
                  <c:v>54.701718907987868</c:v>
                </c:pt>
                <c:pt idx="9">
                  <c:v>55.836397058823529</c:v>
                </c:pt>
                <c:pt idx="10">
                  <c:v>57.52799668187474</c:v>
                </c:pt>
                <c:pt idx="11">
                  <c:v>57.954545454545453</c:v>
                </c:pt>
                <c:pt idx="12">
                  <c:v>57.397260273972606</c:v>
                </c:pt>
                <c:pt idx="13">
                  <c:v>57.17481623521892</c:v>
                </c:pt>
                <c:pt idx="14">
                  <c:v>56.392835083384803</c:v>
                </c:pt>
                <c:pt idx="15">
                  <c:v>55.690072639225178</c:v>
                </c:pt>
                <c:pt idx="16">
                  <c:v>54.780058651026394</c:v>
                </c:pt>
                <c:pt idx="17">
                  <c:v>53.602305475504323</c:v>
                </c:pt>
                <c:pt idx="18">
                  <c:v>53.106550463874051</c:v>
                </c:pt>
                <c:pt idx="19">
                  <c:v>53.344298245614034</c:v>
                </c:pt>
                <c:pt idx="20">
                  <c:v>52.360515021459229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559-4D56-9700-C95FE3183C32}"/>
            </c:ext>
          </c:extLst>
        </c:ser>
        <c:ser>
          <c:idx val="6"/>
          <c:order val="6"/>
          <c:tx>
            <c:strRef>
              <c:f>Grafikonok!$A$129</c:f>
              <c:strCache>
                <c:ptCount val="1"/>
                <c:pt idx="0">
                  <c:v>Kereskedelem, gépjárműjavítás</c:v>
                </c:pt>
              </c:strCache>
            </c:strRef>
          </c:tx>
          <c:marker>
            <c:symbol val="none"/>
          </c:marker>
          <c:val>
            <c:numRef>
              <c:f>Grafikonok!$B$129:$V$129</c:f>
              <c:numCache>
                <c:formatCode>#,##0.0</c:formatCode>
                <c:ptCount val="21"/>
                <c:pt idx="0">
                  <c:v>56.390494540783557</c:v>
                </c:pt>
                <c:pt idx="1">
                  <c:v>55.674846625766868</c:v>
                </c:pt>
                <c:pt idx="2">
                  <c:v>56.018715440238196</c:v>
                </c:pt>
                <c:pt idx="3">
                  <c:v>56.173977147069664</c:v>
                </c:pt>
                <c:pt idx="4">
                  <c:v>57.63955342902711</c:v>
                </c:pt>
                <c:pt idx="5">
                  <c:v>59.058889828120599</c:v>
                </c:pt>
                <c:pt idx="6">
                  <c:v>60.243407707910748</c:v>
                </c:pt>
                <c:pt idx="7">
                  <c:v>61.285748050106356</c:v>
                </c:pt>
                <c:pt idx="8">
                  <c:v>62.144089732528045</c:v>
                </c:pt>
                <c:pt idx="9">
                  <c:v>62.67326732673267</c:v>
                </c:pt>
                <c:pt idx="10">
                  <c:v>63.008204193254329</c:v>
                </c:pt>
                <c:pt idx="11">
                  <c:v>63.080684596577015</c:v>
                </c:pt>
                <c:pt idx="12">
                  <c:v>63.014925373134325</c:v>
                </c:pt>
                <c:pt idx="13">
                  <c:v>63.205631514823338</c:v>
                </c:pt>
                <c:pt idx="14">
                  <c:v>62.56338742393509</c:v>
                </c:pt>
                <c:pt idx="15">
                  <c:v>61.741778319123021</c:v>
                </c:pt>
                <c:pt idx="16">
                  <c:v>61.008740845735886</c:v>
                </c:pt>
                <c:pt idx="17">
                  <c:v>60.189411227749886</c:v>
                </c:pt>
                <c:pt idx="18">
                  <c:v>59.614961496149618</c:v>
                </c:pt>
                <c:pt idx="19">
                  <c:v>59.539052496798973</c:v>
                </c:pt>
                <c:pt idx="20">
                  <c:v>58.55344614114734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559-4D56-9700-C95FE3183C32}"/>
            </c:ext>
          </c:extLst>
        </c:ser>
        <c:ser>
          <c:idx val="7"/>
          <c:order val="7"/>
          <c:tx>
            <c:strRef>
              <c:f>Grafikonok!$A$130</c:f>
              <c:strCache>
                <c:ptCount val="1"/>
                <c:pt idx="0">
                  <c:v>Szállítás, raktározás</c:v>
                </c:pt>
              </c:strCache>
            </c:strRef>
          </c:tx>
          <c:marker>
            <c:symbol val="none"/>
          </c:marker>
          <c:val>
            <c:numRef>
              <c:f>Grafikonok!$B$130:$V$130</c:f>
              <c:numCache>
                <c:formatCode>#,##0.0</c:formatCode>
                <c:ptCount val="21"/>
                <c:pt idx="0">
                  <c:v>44.941125163541216</c:v>
                </c:pt>
                <c:pt idx="1">
                  <c:v>44.250933001599428</c:v>
                </c:pt>
                <c:pt idx="2">
                  <c:v>44.118527387009877</c:v>
                </c:pt>
                <c:pt idx="3">
                  <c:v>43.678618857901725</c:v>
                </c:pt>
                <c:pt idx="4">
                  <c:v>44.011940298507461</c:v>
                </c:pt>
                <c:pt idx="5">
                  <c:v>44.61835091300896</c:v>
                </c:pt>
                <c:pt idx="6">
                  <c:v>45.163772257639039</c:v>
                </c:pt>
                <c:pt idx="7">
                  <c:v>46.071507393511368</c:v>
                </c:pt>
                <c:pt idx="8">
                  <c:v>47.106456488879289</c:v>
                </c:pt>
                <c:pt idx="9">
                  <c:v>48.555520537871622</c:v>
                </c:pt>
                <c:pt idx="10">
                  <c:v>50.223668157787721</c:v>
                </c:pt>
                <c:pt idx="11">
                  <c:v>52.292607901566853</c:v>
                </c:pt>
                <c:pt idx="12">
                  <c:v>54.301223663630509</c:v>
                </c:pt>
                <c:pt idx="13">
                  <c:v>56.765190257432607</c:v>
                </c:pt>
                <c:pt idx="14">
                  <c:v>58.972468043264506</c:v>
                </c:pt>
                <c:pt idx="15">
                  <c:v>60.367932757116805</c:v>
                </c:pt>
                <c:pt idx="16">
                  <c:v>61.318882613341472</c:v>
                </c:pt>
                <c:pt idx="17">
                  <c:v>62.272142803116253</c:v>
                </c:pt>
                <c:pt idx="18">
                  <c:v>62.719671201814059</c:v>
                </c:pt>
                <c:pt idx="19">
                  <c:v>63.160733549083062</c:v>
                </c:pt>
                <c:pt idx="20">
                  <c:v>64.207450693937176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559-4D56-9700-C95FE3183C32}"/>
            </c:ext>
          </c:extLst>
        </c:ser>
        <c:ser>
          <c:idx val="8"/>
          <c:order val="8"/>
          <c:tx>
            <c:strRef>
              <c:f>Grafikonok!$A$131</c:f>
              <c:strCache>
                <c:ptCount val="1"/>
                <c:pt idx="0">
                  <c:v>Szálláshely-szolgáltatás, vendéglátás</c:v>
                </c:pt>
              </c:strCache>
            </c:strRef>
          </c:tx>
          <c:marker>
            <c:symbol val="none"/>
          </c:marker>
          <c:val>
            <c:numRef>
              <c:f>Grafikonok!$B$131:$V$131</c:f>
              <c:numCache>
                <c:formatCode>#,##0.0</c:formatCode>
                <c:ptCount val="21"/>
                <c:pt idx="0">
                  <c:v>67.391304347826093</c:v>
                </c:pt>
                <c:pt idx="1">
                  <c:v>67.052023121387279</c:v>
                </c:pt>
                <c:pt idx="2">
                  <c:v>67.865707434052752</c:v>
                </c:pt>
                <c:pt idx="3">
                  <c:v>67.653276955602536</c:v>
                </c:pt>
                <c:pt idx="4">
                  <c:v>69.189189189189193</c:v>
                </c:pt>
                <c:pt idx="5">
                  <c:v>70.239999999999995</c:v>
                </c:pt>
                <c:pt idx="6">
                  <c:v>71.079136690647488</c:v>
                </c:pt>
                <c:pt idx="7">
                  <c:v>71.812080536912745</c:v>
                </c:pt>
                <c:pt idx="8">
                  <c:v>71.960297766749378</c:v>
                </c:pt>
                <c:pt idx="9">
                  <c:v>71.986222732491385</c:v>
                </c:pt>
                <c:pt idx="10">
                  <c:v>71.656050955414017</c:v>
                </c:pt>
                <c:pt idx="11">
                  <c:v>71.00760456273764</c:v>
                </c:pt>
                <c:pt idx="12">
                  <c:v>70.737913486005084</c:v>
                </c:pt>
                <c:pt idx="13">
                  <c:v>70.49429657794677</c:v>
                </c:pt>
                <c:pt idx="14">
                  <c:v>69.275362318840578</c:v>
                </c:pt>
                <c:pt idx="15">
                  <c:v>68.061366806136675</c:v>
                </c:pt>
                <c:pt idx="16">
                  <c:v>66.89008042895442</c:v>
                </c:pt>
                <c:pt idx="17">
                  <c:v>65.627030539311235</c:v>
                </c:pt>
                <c:pt idx="18">
                  <c:v>64.817150063051699</c:v>
                </c:pt>
                <c:pt idx="19">
                  <c:v>64.914425427872857</c:v>
                </c:pt>
                <c:pt idx="20">
                  <c:v>63.875878220140514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559-4D56-9700-C95FE3183C32}"/>
            </c:ext>
          </c:extLst>
        </c:ser>
        <c:ser>
          <c:idx val="9"/>
          <c:order val="9"/>
          <c:tx>
            <c:strRef>
              <c:f>Grafikonok!$A$132</c:f>
              <c:strCache>
                <c:ptCount val="1"/>
                <c:pt idx="0">
                  <c:v>Információ, kommunikáció</c:v>
                </c:pt>
              </c:strCache>
            </c:strRef>
          </c:tx>
          <c:marker>
            <c:symbol val="none"/>
          </c:marker>
          <c:val>
            <c:numRef>
              <c:f>Grafikonok!$B$132:$V$132</c:f>
              <c:numCache>
                <c:formatCode>#,##0.0</c:formatCode>
                <c:ptCount val="21"/>
                <c:pt idx="0">
                  <c:v>59.926769731489017</c:v>
                </c:pt>
                <c:pt idx="1">
                  <c:v>58.866602992677493</c:v>
                </c:pt>
                <c:pt idx="2">
                  <c:v>58.272632674297604</c:v>
                </c:pt>
                <c:pt idx="3">
                  <c:v>57.376315200358185</c:v>
                </c:pt>
                <c:pt idx="4">
                  <c:v>57.509228676899163</c:v>
                </c:pt>
                <c:pt idx="5">
                  <c:v>58.197144331670394</c:v>
                </c:pt>
                <c:pt idx="6">
                  <c:v>58.799105717023316</c:v>
                </c:pt>
                <c:pt idx="7">
                  <c:v>59.175162187210383</c:v>
                </c:pt>
                <c:pt idx="8">
                  <c:v>59.275340619853274</c:v>
                </c:pt>
                <c:pt idx="9">
                  <c:v>59.088955737000433</c:v>
                </c:pt>
                <c:pt idx="10">
                  <c:v>59.14305459571527</c:v>
                </c:pt>
                <c:pt idx="11">
                  <c:v>59.520123839009287</c:v>
                </c:pt>
                <c:pt idx="12">
                  <c:v>59.94173343044428</c:v>
                </c:pt>
                <c:pt idx="13">
                  <c:v>60.61433447098976</c:v>
                </c:pt>
                <c:pt idx="14">
                  <c:v>60.920034393809111</c:v>
                </c:pt>
                <c:pt idx="15">
                  <c:v>60.426291474170519</c:v>
                </c:pt>
                <c:pt idx="16">
                  <c:v>59.911395013393779</c:v>
                </c:pt>
                <c:pt idx="17">
                  <c:v>59.198961246504197</c:v>
                </c:pt>
                <c:pt idx="18">
                  <c:v>58.803402092091112</c:v>
                </c:pt>
                <c:pt idx="19">
                  <c:v>58.865453144563226</c:v>
                </c:pt>
                <c:pt idx="20">
                  <c:v>58.620056885952842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559-4D56-9700-C95FE3183C32}"/>
            </c:ext>
          </c:extLst>
        </c:ser>
        <c:ser>
          <c:idx val="10"/>
          <c:order val="10"/>
          <c:tx>
            <c:strRef>
              <c:f>Grafikonok!$A$133</c:f>
              <c:strCache>
                <c:ptCount val="1"/>
                <c:pt idx="0">
                  <c:v>Pénzügyi, biztosítási tevékenység</c:v>
                </c:pt>
              </c:strCache>
            </c:strRef>
          </c:tx>
          <c:marker>
            <c:symbol val="none"/>
          </c:marker>
          <c:val>
            <c:numRef>
              <c:f>Grafikonok!$B$133:$V$133</c:f>
              <c:numCache>
                <c:formatCode>#,##0.0</c:formatCode>
                <c:ptCount val="21"/>
                <c:pt idx="0">
                  <c:v>72.321428571428569</c:v>
                </c:pt>
                <c:pt idx="1">
                  <c:v>69.947275922671352</c:v>
                </c:pt>
                <c:pt idx="2">
                  <c:v>68.240343347639481</c:v>
                </c:pt>
                <c:pt idx="3">
                  <c:v>67.272727272727266</c:v>
                </c:pt>
                <c:pt idx="4">
                  <c:v>66.353187042842222</c:v>
                </c:pt>
                <c:pt idx="5">
                  <c:v>65.363128491620117</c:v>
                </c:pt>
                <c:pt idx="6">
                  <c:v>64.223385689354274</c:v>
                </c:pt>
                <c:pt idx="7">
                  <c:v>64.558058925476601</c:v>
                </c:pt>
                <c:pt idx="8">
                  <c:v>65.146299483648875</c:v>
                </c:pt>
                <c:pt idx="9">
                  <c:v>67.114093959731548</c:v>
                </c:pt>
                <c:pt idx="10">
                  <c:v>68.121911037891266</c:v>
                </c:pt>
                <c:pt idx="11">
                  <c:v>68.669201520912551</c:v>
                </c:pt>
                <c:pt idx="12">
                  <c:v>69.522471910112358</c:v>
                </c:pt>
                <c:pt idx="13">
                  <c:v>69.741935483870961</c:v>
                </c:pt>
                <c:pt idx="14">
                  <c:v>68.810679611650485</c:v>
                </c:pt>
                <c:pt idx="15">
                  <c:v>67.391304347826093</c:v>
                </c:pt>
                <c:pt idx="16">
                  <c:v>66.629276500280426</c:v>
                </c:pt>
                <c:pt idx="17">
                  <c:v>65.46052631578948</c:v>
                </c:pt>
                <c:pt idx="18">
                  <c:v>65.073329712112979</c:v>
                </c:pt>
                <c:pt idx="19">
                  <c:v>64.548663640948064</c:v>
                </c:pt>
                <c:pt idx="20">
                  <c:v>63.614103819784525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559-4D56-9700-C95FE3183C32}"/>
            </c:ext>
          </c:extLst>
        </c:ser>
        <c:ser>
          <c:idx val="11"/>
          <c:order val="11"/>
          <c:tx>
            <c:strRef>
              <c:f>Grafikonok!$A$134</c:f>
              <c:strCache>
                <c:ptCount val="1"/>
                <c:pt idx="0">
                  <c:v>Ingatlanügyletek</c:v>
                </c:pt>
              </c:strCache>
            </c:strRef>
          </c:tx>
          <c:marker>
            <c:symbol val="none"/>
          </c:marker>
          <c:val>
            <c:numRef>
              <c:f>Grafikonok!$B$134:$V$134</c:f>
              <c:numCache>
                <c:formatCode>#,##0.0</c:formatCode>
                <c:ptCount val="21"/>
                <c:pt idx="0">
                  <c:v>47.634910059960028</c:v>
                </c:pt>
                <c:pt idx="1">
                  <c:v>47.859438167305896</c:v>
                </c:pt>
                <c:pt idx="2">
                  <c:v>48.050309174273337</c:v>
                </c:pt>
                <c:pt idx="3">
                  <c:v>48.003436554480594</c:v>
                </c:pt>
                <c:pt idx="4">
                  <c:v>47.854639598396112</c:v>
                </c:pt>
                <c:pt idx="5">
                  <c:v>47.813140818562317</c:v>
                </c:pt>
                <c:pt idx="6">
                  <c:v>48.101137544019657</c:v>
                </c:pt>
                <c:pt idx="7">
                  <c:v>48.137271155531344</c:v>
                </c:pt>
                <c:pt idx="8">
                  <c:v>48.551528326161218</c:v>
                </c:pt>
                <c:pt idx="9">
                  <c:v>49.034312287904811</c:v>
                </c:pt>
                <c:pt idx="10">
                  <c:v>49.191805001884134</c:v>
                </c:pt>
                <c:pt idx="11">
                  <c:v>49.19055587892899</c:v>
                </c:pt>
                <c:pt idx="12">
                  <c:v>49.185404604820249</c:v>
                </c:pt>
                <c:pt idx="13">
                  <c:v>49.194406206982855</c:v>
                </c:pt>
                <c:pt idx="14">
                  <c:v>48.939770583126176</c:v>
                </c:pt>
                <c:pt idx="15">
                  <c:v>48.513395457192779</c:v>
                </c:pt>
                <c:pt idx="16">
                  <c:v>47.944141650899439</c:v>
                </c:pt>
                <c:pt idx="17">
                  <c:v>47.284659557013946</c:v>
                </c:pt>
                <c:pt idx="18">
                  <c:v>46.662313258792331</c:v>
                </c:pt>
                <c:pt idx="19">
                  <c:v>46.11501174516242</c:v>
                </c:pt>
                <c:pt idx="20">
                  <c:v>45.67865574923394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1559-4D56-9700-C95FE3183C32}"/>
            </c:ext>
          </c:extLst>
        </c:ser>
        <c:ser>
          <c:idx val="12"/>
          <c:order val="12"/>
          <c:tx>
            <c:strRef>
              <c:f>Grafikonok!$A$135</c:f>
              <c:strCache>
                <c:ptCount val="1"/>
                <c:pt idx="0">
                  <c:v>Szakmai, tudományos, műszaki tevékenység</c:v>
                </c:pt>
              </c:strCache>
            </c:strRef>
          </c:tx>
          <c:marker>
            <c:symbol val="none"/>
          </c:marker>
          <c:val>
            <c:numRef>
              <c:f>Grafikonok!$B$135:$V$135</c:f>
              <c:numCache>
                <c:formatCode>#,##0.0</c:formatCode>
                <c:ptCount val="21"/>
                <c:pt idx="0">
                  <c:v>64.756944444444443</c:v>
                </c:pt>
                <c:pt idx="1">
                  <c:v>63.524590163934427</c:v>
                </c:pt>
                <c:pt idx="2">
                  <c:v>63.45291479820628</c:v>
                </c:pt>
                <c:pt idx="3">
                  <c:v>62.934362934362937</c:v>
                </c:pt>
                <c:pt idx="4">
                  <c:v>63.582842724978974</c:v>
                </c:pt>
                <c:pt idx="5">
                  <c:v>63.346007604562736</c:v>
                </c:pt>
                <c:pt idx="6">
                  <c:v>63.19779462439697</c:v>
                </c:pt>
                <c:pt idx="7">
                  <c:v>63.386581469648561</c:v>
                </c:pt>
                <c:pt idx="8">
                  <c:v>63.164039696438998</c:v>
                </c:pt>
                <c:pt idx="9">
                  <c:v>62.794520547945204</c:v>
                </c:pt>
                <c:pt idx="10">
                  <c:v>62.623120787973043</c:v>
                </c:pt>
                <c:pt idx="11">
                  <c:v>62.713472485768499</c:v>
                </c:pt>
                <c:pt idx="12">
                  <c:v>62.559860687853721</c:v>
                </c:pt>
                <c:pt idx="13">
                  <c:v>62.484872932634126</c:v>
                </c:pt>
                <c:pt idx="14">
                  <c:v>62.292490118577078</c:v>
                </c:pt>
                <c:pt idx="15">
                  <c:v>61.544172234595401</c:v>
                </c:pt>
                <c:pt idx="16">
                  <c:v>61.128747795414462</c:v>
                </c:pt>
                <c:pt idx="17">
                  <c:v>60.888099467140322</c:v>
                </c:pt>
                <c:pt idx="18">
                  <c:v>61.080523055746731</c:v>
                </c:pt>
                <c:pt idx="19">
                  <c:v>61.390965225869351</c:v>
                </c:pt>
                <c:pt idx="20">
                  <c:v>61.499096929560508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1559-4D56-9700-C95FE3183C32}"/>
            </c:ext>
          </c:extLst>
        </c:ser>
        <c:ser>
          <c:idx val="13"/>
          <c:order val="13"/>
          <c:tx>
            <c:strRef>
              <c:f>Grafikonok!$A$136</c:f>
              <c:strCache>
                <c:ptCount val="1"/>
                <c:pt idx="0">
                  <c:v>Adminisztratív és szolgáltatást támogató tevékenység</c:v>
                </c:pt>
              </c:strCache>
            </c:strRef>
          </c:tx>
          <c:marker>
            <c:symbol val="none"/>
          </c:marker>
          <c:val>
            <c:numRef>
              <c:f>Grafikonok!$B$136:$V$136</c:f>
              <c:numCache>
                <c:formatCode>#,##0.0</c:formatCode>
                <c:ptCount val="21"/>
                <c:pt idx="0">
                  <c:v>65.653495440729486</c:v>
                </c:pt>
                <c:pt idx="1">
                  <c:v>62.711864406779661</c:v>
                </c:pt>
                <c:pt idx="2">
                  <c:v>61.270491803278688</c:v>
                </c:pt>
                <c:pt idx="3">
                  <c:v>60.469314079422382</c:v>
                </c:pt>
                <c:pt idx="4">
                  <c:v>61.996779388083738</c:v>
                </c:pt>
                <c:pt idx="5">
                  <c:v>63.716814159292035</c:v>
                </c:pt>
                <c:pt idx="6">
                  <c:v>65.415549597855232</c:v>
                </c:pt>
                <c:pt idx="7">
                  <c:v>66.415094339622641</c:v>
                </c:pt>
                <c:pt idx="8">
                  <c:v>66.59012629161883</c:v>
                </c:pt>
                <c:pt idx="9">
                  <c:v>66.666666666666671</c:v>
                </c:pt>
                <c:pt idx="10">
                  <c:v>68.310502283105023</c:v>
                </c:pt>
                <c:pt idx="11">
                  <c:v>67.2316384180791</c:v>
                </c:pt>
                <c:pt idx="12">
                  <c:v>66.249078850405311</c:v>
                </c:pt>
                <c:pt idx="13">
                  <c:v>65.146358066712054</c:v>
                </c:pt>
                <c:pt idx="14">
                  <c:v>63.779527559055119</c:v>
                </c:pt>
                <c:pt idx="15">
                  <c:v>62.5</c:v>
                </c:pt>
                <c:pt idx="16">
                  <c:v>61.66253101736973</c:v>
                </c:pt>
                <c:pt idx="17">
                  <c:v>61.23456790123457</c:v>
                </c:pt>
                <c:pt idx="18">
                  <c:v>61.78194607268464</c:v>
                </c:pt>
                <c:pt idx="19">
                  <c:v>62.665929203539825</c:v>
                </c:pt>
                <c:pt idx="20">
                  <c:v>62.433581296493095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1559-4D56-9700-C95FE3183C32}"/>
            </c:ext>
          </c:extLst>
        </c:ser>
        <c:ser>
          <c:idx val="14"/>
          <c:order val="14"/>
          <c:tx>
            <c:strRef>
              <c:f>Grafikonok!$A$137</c:f>
              <c:strCache>
                <c:ptCount val="1"/>
                <c:pt idx="0">
                  <c:v>Közigazgatás, védelem; kötelező társadalombiztosítás</c:v>
                </c:pt>
              </c:strCache>
            </c:strRef>
          </c:tx>
          <c:marker>
            <c:symbol val="none"/>
          </c:marker>
          <c:val>
            <c:numRef>
              <c:f>Grafikonok!$B$137:$V$137</c:f>
              <c:numCache>
                <c:formatCode>#,##0.0</c:formatCode>
                <c:ptCount val="21"/>
                <c:pt idx="0">
                  <c:v>62.838801711840226</c:v>
                </c:pt>
                <c:pt idx="1">
                  <c:v>63.543409555679496</c:v>
                </c:pt>
                <c:pt idx="2">
                  <c:v>64.430236931177134</c:v>
                </c:pt>
                <c:pt idx="3">
                  <c:v>65.031198686371098</c:v>
                </c:pt>
                <c:pt idx="4">
                  <c:v>65.629800307219668</c:v>
                </c:pt>
                <c:pt idx="5">
                  <c:v>65.086483023702755</c:v>
                </c:pt>
                <c:pt idx="6">
                  <c:v>64.636524420661189</c:v>
                </c:pt>
                <c:pt idx="7">
                  <c:v>64.378255068221932</c:v>
                </c:pt>
                <c:pt idx="8">
                  <c:v>63.769293257514214</c:v>
                </c:pt>
                <c:pt idx="9">
                  <c:v>63.293436293436294</c:v>
                </c:pt>
                <c:pt idx="10">
                  <c:v>62.956828972065807</c:v>
                </c:pt>
                <c:pt idx="11">
                  <c:v>62.909980233843683</c:v>
                </c:pt>
                <c:pt idx="12">
                  <c:v>62.6414625046636</c:v>
                </c:pt>
                <c:pt idx="13">
                  <c:v>62.101187703772709</c:v>
                </c:pt>
                <c:pt idx="14">
                  <c:v>61.487645124110983</c:v>
                </c:pt>
                <c:pt idx="15">
                  <c:v>60.79756117656752</c:v>
                </c:pt>
                <c:pt idx="16">
                  <c:v>60.098193558716012</c:v>
                </c:pt>
                <c:pt idx="17">
                  <c:v>59.55946909053349</c:v>
                </c:pt>
                <c:pt idx="18">
                  <c:v>59.171969716024854</c:v>
                </c:pt>
                <c:pt idx="19">
                  <c:v>59.018384049347937</c:v>
                </c:pt>
                <c:pt idx="20">
                  <c:v>59.094488188976378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1559-4D56-9700-C95FE3183C32}"/>
            </c:ext>
          </c:extLst>
        </c:ser>
        <c:ser>
          <c:idx val="15"/>
          <c:order val="15"/>
          <c:tx>
            <c:strRef>
              <c:f>Grafikonok!$A$138</c:f>
              <c:strCache>
                <c:ptCount val="1"/>
                <c:pt idx="0">
                  <c:v>Oktatás</c:v>
                </c:pt>
              </c:strCache>
            </c:strRef>
          </c:tx>
          <c:marker>
            <c:symbol val="none"/>
          </c:marker>
          <c:val>
            <c:numRef>
              <c:f>Grafikonok!$B$138:$V$138</c:f>
              <c:numCache>
                <c:formatCode>#,##0.0</c:formatCode>
                <c:ptCount val="21"/>
                <c:pt idx="0">
                  <c:v>57.56358768406961</c:v>
                </c:pt>
                <c:pt idx="1">
                  <c:v>58.437330439500812</c:v>
                </c:pt>
                <c:pt idx="2">
                  <c:v>59.039420027186225</c:v>
                </c:pt>
                <c:pt idx="3">
                  <c:v>59.308943089430898</c:v>
                </c:pt>
                <c:pt idx="4">
                  <c:v>59.336823734729492</c:v>
                </c:pt>
                <c:pt idx="5">
                  <c:v>58.853182104599874</c:v>
                </c:pt>
                <c:pt idx="6">
                  <c:v>58.379320360151034</c:v>
                </c:pt>
                <c:pt idx="7">
                  <c:v>58.110367892976591</c:v>
                </c:pt>
                <c:pt idx="8">
                  <c:v>57.787750791974659</c:v>
                </c:pt>
                <c:pt idx="9">
                  <c:v>57.378296146044626</c:v>
                </c:pt>
                <c:pt idx="10">
                  <c:v>57.073170731707314</c:v>
                </c:pt>
                <c:pt idx="11">
                  <c:v>56.752484191508579</c:v>
                </c:pt>
                <c:pt idx="12">
                  <c:v>56.421142008066226</c:v>
                </c:pt>
                <c:pt idx="13">
                  <c:v>55.963855421686745</c:v>
                </c:pt>
                <c:pt idx="14">
                  <c:v>55.581395348837212</c:v>
                </c:pt>
                <c:pt idx="15">
                  <c:v>55.711347915498223</c:v>
                </c:pt>
                <c:pt idx="16">
                  <c:v>55.626249772768588</c:v>
                </c:pt>
                <c:pt idx="17">
                  <c:v>55.15655404210154</c:v>
                </c:pt>
                <c:pt idx="18">
                  <c:v>54.718945176960446</c:v>
                </c:pt>
                <c:pt idx="19">
                  <c:v>54.551641994214734</c:v>
                </c:pt>
                <c:pt idx="20">
                  <c:v>54.309637169594481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1559-4D56-9700-C95FE3183C32}"/>
            </c:ext>
          </c:extLst>
        </c:ser>
        <c:ser>
          <c:idx val="16"/>
          <c:order val="16"/>
          <c:tx>
            <c:strRef>
              <c:f>Grafikonok!$A$139</c:f>
              <c:strCache>
                <c:ptCount val="1"/>
                <c:pt idx="0">
                  <c:v>Humán-egészségügyi, szociális ellátás</c:v>
                </c:pt>
              </c:strCache>
            </c:strRef>
          </c:tx>
          <c:marker>
            <c:symbol val="none"/>
          </c:marker>
          <c:val>
            <c:numRef>
              <c:f>Grafikonok!$B$139:$V$139</c:f>
              <c:numCache>
                <c:formatCode>#,##0.0</c:formatCode>
                <c:ptCount val="21"/>
                <c:pt idx="0">
                  <c:v>57.459926017262639</c:v>
                </c:pt>
                <c:pt idx="1">
                  <c:v>58.617234468937873</c:v>
                </c:pt>
                <c:pt idx="2">
                  <c:v>59.865659109991604</c:v>
                </c:pt>
                <c:pt idx="3">
                  <c:v>60.510510510510514</c:v>
                </c:pt>
                <c:pt idx="4">
                  <c:v>61.114711600777703</c:v>
                </c:pt>
                <c:pt idx="5">
                  <c:v>61.143523920653443</c:v>
                </c:pt>
                <c:pt idx="6">
                  <c:v>61.030595813204506</c:v>
                </c:pt>
                <c:pt idx="7">
                  <c:v>61.338100102145049</c:v>
                </c:pt>
                <c:pt idx="8">
                  <c:v>61.319411485524441</c:v>
                </c:pt>
                <c:pt idx="9">
                  <c:v>61.151079136690647</c:v>
                </c:pt>
                <c:pt idx="10">
                  <c:v>60.968294772922022</c:v>
                </c:pt>
                <c:pt idx="11">
                  <c:v>60.811897106109328</c:v>
                </c:pt>
                <c:pt idx="12">
                  <c:v>60.580595874713524</c:v>
                </c:pt>
                <c:pt idx="13">
                  <c:v>60.310581437342002</c:v>
                </c:pt>
                <c:pt idx="14">
                  <c:v>59.6875</c:v>
                </c:pt>
                <c:pt idx="15">
                  <c:v>59.318028359216747</c:v>
                </c:pt>
                <c:pt idx="16">
                  <c:v>59.190336271629121</c:v>
                </c:pt>
                <c:pt idx="17">
                  <c:v>58.767772511848342</c:v>
                </c:pt>
                <c:pt idx="18">
                  <c:v>58.40220385674931</c:v>
                </c:pt>
                <c:pt idx="19">
                  <c:v>58.795888399412625</c:v>
                </c:pt>
                <c:pt idx="20">
                  <c:v>59.856828193832598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1559-4D56-9700-C95FE3183C32}"/>
            </c:ext>
          </c:extLst>
        </c:ser>
        <c:ser>
          <c:idx val="17"/>
          <c:order val="17"/>
          <c:tx>
            <c:strRef>
              <c:f>Grafikonok!$A$140</c:f>
              <c:strCache>
                <c:ptCount val="1"/>
                <c:pt idx="0">
                  <c:v>Művészet, szórakoztatás, szabad idő</c:v>
                </c:pt>
              </c:strCache>
            </c:strRef>
          </c:tx>
          <c:marker>
            <c:symbol val="none"/>
          </c:marker>
          <c:val>
            <c:numRef>
              <c:f>Grafikonok!$B$140:$V$140</c:f>
              <c:numCache>
                <c:formatCode>#,##0.0</c:formatCode>
                <c:ptCount val="21"/>
                <c:pt idx="0">
                  <c:v>58.536585365853661</c:v>
                </c:pt>
                <c:pt idx="1">
                  <c:v>58.490566037735846</c:v>
                </c:pt>
                <c:pt idx="2">
                  <c:v>59.090909090909093</c:v>
                </c:pt>
                <c:pt idx="3">
                  <c:v>59.868421052631582</c:v>
                </c:pt>
                <c:pt idx="4">
                  <c:v>60.326086956521742</c:v>
                </c:pt>
                <c:pt idx="5">
                  <c:v>61.137440758293842</c:v>
                </c:pt>
                <c:pt idx="6">
                  <c:v>61.276595744680854</c:v>
                </c:pt>
                <c:pt idx="7">
                  <c:v>61.71875</c:v>
                </c:pt>
                <c:pt idx="8">
                  <c:v>61.870503597122301</c:v>
                </c:pt>
                <c:pt idx="9">
                  <c:v>62.333333333333336</c:v>
                </c:pt>
                <c:pt idx="10">
                  <c:v>62.1875</c:v>
                </c:pt>
                <c:pt idx="11">
                  <c:v>62.10826210826211</c:v>
                </c:pt>
                <c:pt idx="12">
                  <c:v>62.303664921465966</c:v>
                </c:pt>
                <c:pt idx="13">
                  <c:v>62.135922330097088</c:v>
                </c:pt>
                <c:pt idx="14">
                  <c:v>62.093023255813954</c:v>
                </c:pt>
                <c:pt idx="15">
                  <c:v>62.162162162162161</c:v>
                </c:pt>
                <c:pt idx="16">
                  <c:v>62.47288503253796</c:v>
                </c:pt>
                <c:pt idx="17">
                  <c:v>62.421711899791234</c:v>
                </c:pt>
                <c:pt idx="18">
                  <c:v>62.525050100200403</c:v>
                </c:pt>
                <c:pt idx="19">
                  <c:v>63.584905660377359</c:v>
                </c:pt>
                <c:pt idx="20">
                  <c:v>63.814616755793224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1559-4D56-9700-C95FE3183C32}"/>
            </c:ext>
          </c:extLst>
        </c:ser>
        <c:ser>
          <c:idx val="18"/>
          <c:order val="18"/>
          <c:tx>
            <c:strRef>
              <c:f>Grafikonok!$A$141</c:f>
              <c:strCache>
                <c:ptCount val="1"/>
                <c:pt idx="0">
                  <c:v>Egyéb szolgáltatás</c:v>
                </c:pt>
              </c:strCache>
            </c:strRef>
          </c:tx>
          <c:marker>
            <c:symbol val="none"/>
          </c:marker>
          <c:val>
            <c:numRef>
              <c:f>Grafikonok!$B$141:$V$141</c:f>
              <c:numCache>
                <c:formatCode>#,##0.0</c:formatCode>
                <c:ptCount val="21"/>
                <c:pt idx="0">
                  <c:v>73.049645390070921</c:v>
                </c:pt>
                <c:pt idx="1">
                  <c:v>71.840148698884761</c:v>
                </c:pt>
                <c:pt idx="2">
                  <c:v>70.677837014470683</c:v>
                </c:pt>
                <c:pt idx="3">
                  <c:v>69.503063308373044</c:v>
                </c:pt>
                <c:pt idx="4">
                  <c:v>68.460648148148152</c:v>
                </c:pt>
                <c:pt idx="5">
                  <c:v>67.525773195876283</c:v>
                </c:pt>
                <c:pt idx="6">
                  <c:v>66.509877704609593</c:v>
                </c:pt>
                <c:pt idx="7">
                  <c:v>65.626393223361575</c:v>
                </c:pt>
                <c:pt idx="8">
                  <c:v>64.696016771488473</c:v>
                </c:pt>
                <c:pt idx="9">
                  <c:v>63.762927605409708</c:v>
                </c:pt>
                <c:pt idx="10">
                  <c:v>62.780098746676792</c:v>
                </c:pt>
                <c:pt idx="11">
                  <c:v>61.727528089887642</c:v>
                </c:pt>
                <c:pt idx="12">
                  <c:v>60.780487804878049</c:v>
                </c:pt>
                <c:pt idx="13">
                  <c:v>59.79412655161974</c:v>
                </c:pt>
                <c:pt idx="14">
                  <c:v>58.876864580286636</c:v>
                </c:pt>
                <c:pt idx="15">
                  <c:v>57.918810748999427</c:v>
                </c:pt>
                <c:pt idx="16">
                  <c:v>57.162687395891169</c:v>
                </c:pt>
                <c:pt idx="17">
                  <c:v>56.268535993529255</c:v>
                </c:pt>
                <c:pt idx="18">
                  <c:v>55.470804839558127</c:v>
                </c:pt>
                <c:pt idx="19">
                  <c:v>54.915514592933945</c:v>
                </c:pt>
                <c:pt idx="20">
                  <c:v>54.60591133004926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1559-4D56-9700-C95FE3183C32}"/>
            </c:ext>
          </c:extLst>
        </c:ser>
        <c:ser>
          <c:idx val="19"/>
          <c:order val="19"/>
          <c:tx>
            <c:strRef>
              <c:f>Grafikonok!$A$142</c:f>
              <c:strCache>
                <c:ptCount val="1"/>
                <c:pt idx="0">
                  <c:v>Összesen </c:v>
                </c:pt>
              </c:strCache>
            </c:strRef>
          </c:tx>
          <c:marker>
            <c:symbol val="none"/>
          </c:marker>
          <c:val>
            <c:numRef>
              <c:f>Grafikonok!$B$142:$V$142</c:f>
              <c:numCache>
                <c:formatCode>#,##0.0</c:formatCode>
                <c:ptCount val="21"/>
                <c:pt idx="0">
                  <c:v>56.101626959843003</c:v>
                </c:pt>
                <c:pt idx="1">
                  <c:v>56.059173756571639</c:v>
                </c:pt>
                <c:pt idx="2">
                  <c:v>56.178892621085708</c:v>
                </c:pt>
                <c:pt idx="3">
                  <c:v>56.137295324755335</c:v>
                </c:pt>
                <c:pt idx="4">
                  <c:v>56.312853670099557</c:v>
                </c:pt>
                <c:pt idx="5">
                  <c:v>56.274361195322648</c:v>
                </c:pt>
                <c:pt idx="6">
                  <c:v>56.277975250131647</c:v>
                </c:pt>
                <c:pt idx="7">
                  <c:v>56.221305916924543</c:v>
                </c:pt>
                <c:pt idx="8">
                  <c:v>56.250137297257716</c:v>
                </c:pt>
                <c:pt idx="9">
                  <c:v>56.335728959873833</c:v>
                </c:pt>
                <c:pt idx="10">
                  <c:v>56.355214989568708</c:v>
                </c:pt>
                <c:pt idx="11">
                  <c:v>56.355919448541584</c:v>
                </c:pt>
                <c:pt idx="12">
                  <c:v>56.322947382583443</c:v>
                </c:pt>
                <c:pt idx="13">
                  <c:v>56.302872937431943</c:v>
                </c:pt>
                <c:pt idx="14">
                  <c:v>56.000399810090208</c:v>
                </c:pt>
                <c:pt idx="15">
                  <c:v>55.540720313061378</c:v>
                </c:pt>
                <c:pt idx="16">
                  <c:v>55.098044739956052</c:v>
                </c:pt>
                <c:pt idx="17">
                  <c:v>54.587620670073825</c:v>
                </c:pt>
                <c:pt idx="18">
                  <c:v>54.226077766524284</c:v>
                </c:pt>
                <c:pt idx="19">
                  <c:v>54.139180090343473</c:v>
                </c:pt>
                <c:pt idx="20">
                  <c:v>53.880399816176471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1559-4D56-9700-C95FE3183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5302608"/>
        <c:axId val="1"/>
      </c:lineChart>
      <c:catAx>
        <c:axId val="109530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095302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738437639453409"/>
          <c:y val="0.30731062015054417"/>
          <c:w val="0.17533011927066286"/>
          <c:h val="0.68423303823574211"/>
        </c:manualLayout>
      </c:layout>
      <c:overlay val="0"/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u-HU"/>
              <a:t>Villamosenergia-, gáz-, gőzellátás, légkondícionálás nemzetgazdasági ág kibocsátása termelési támogatással növelt összegének megoszlása 2013-ban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2010687947833921E-2"/>
          <c:y val="0.21764737139156048"/>
          <c:w val="0.53306947166092056"/>
          <c:h val="0.73823635431461732"/>
        </c:manualLayout>
      </c:layout>
      <c:pie3DChart>
        <c:varyColors val="1"/>
        <c:ser>
          <c:idx val="0"/>
          <c:order val="0"/>
          <c:tx>
            <c:strRef>
              <c:f>Grafikonok!$B$164</c:f>
              <c:strCache>
                <c:ptCount val="1"/>
                <c:pt idx="0">
                  <c:v>Villamosenergia-, gáz-, gőzellátás, légkondícionálás nemzetgazdasági ág kibocsátása termelési támogatással növelt összegének megoszlása 2013-ban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216-4BC1-9845-7F35E19F702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216-4BC1-9845-7F35E19F702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216-4BC1-9845-7F35E19F702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216-4BC1-9845-7F35E19F702A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216-4BC1-9845-7F35E19F702A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7216-4BC1-9845-7F35E19F702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hu-H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Grafikonok!$A$165:$A$170</c:f>
              <c:strCache>
                <c:ptCount val="6"/>
                <c:pt idx="0">
                  <c:v>Folyó termelőfelhasználás</c:v>
                </c:pt>
                <c:pt idx="1">
                  <c:v>Bérek és keresetek</c:v>
                </c:pt>
                <c:pt idx="2">
                  <c:v>Társadalombiztosítási hozzájárulás</c:v>
                </c:pt>
                <c:pt idx="3">
                  <c:v>Termelési adók</c:v>
                </c:pt>
                <c:pt idx="4">
                  <c:v>Bruttó működési eredmény termelési támogatás nélkül</c:v>
                </c:pt>
                <c:pt idx="5">
                  <c:v>Termelési támogatások</c:v>
                </c:pt>
              </c:strCache>
            </c:strRef>
          </c:cat>
          <c:val>
            <c:numRef>
              <c:f>Grafikonok!$B$165:$B$170</c:f>
              <c:numCache>
                <c:formatCode>#,##0</c:formatCode>
                <c:ptCount val="6"/>
                <c:pt idx="0">
                  <c:v>936387</c:v>
                </c:pt>
                <c:pt idx="1">
                  <c:v>154640</c:v>
                </c:pt>
                <c:pt idx="2">
                  <c:v>53912</c:v>
                </c:pt>
                <c:pt idx="3">
                  <c:v>54337</c:v>
                </c:pt>
                <c:pt idx="4">
                  <c:v>283817</c:v>
                </c:pt>
                <c:pt idx="5">
                  <c:v>1998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16-4BC1-9845-7F35E19F7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559342809460669"/>
          <c:y val="0.24704347236327309"/>
          <c:w val="0.19172503167817767"/>
          <c:h val="0.69962711373278941"/>
        </c:manualLayout>
      </c:layout>
      <c:overlay val="0"/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hu-HU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064264082374319"/>
          <c:y val="3.92156862745098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u-HU"/>
        </a:p>
      </c:txPr>
    </c:title>
    <c:autoTitleDeleted val="0"/>
    <c:plotArea>
      <c:layout>
        <c:manualLayout>
          <c:layoutTarget val="inner"/>
          <c:xMode val="edge"/>
          <c:yMode val="edge"/>
          <c:x val="0.12191113595868509"/>
          <c:y val="0.22745185145470073"/>
          <c:w val="0.85502539949402112"/>
          <c:h val="0.50980587395019128"/>
        </c:manualLayout>
      </c:layout>
      <c:lineChart>
        <c:grouping val="standard"/>
        <c:varyColors val="0"/>
        <c:ser>
          <c:idx val="0"/>
          <c:order val="0"/>
          <c:tx>
            <c:strRef>
              <c:f>Grafikonok!$A$87</c:f>
              <c:strCache>
                <c:ptCount val="1"/>
                <c:pt idx="0">
                  <c:v>A nem közművel összegyűjtött háztartási szennyvíz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Grafikonok!$C$86:$S$86</c:f>
              <c:strCache>
                <c:ptCount val="17"/>
                <c:pt idx="0">
                  <c:v>2000.</c:v>
                </c:pt>
                <c:pt idx="1">
                  <c:v>2001.</c:v>
                </c:pt>
                <c:pt idx="2">
                  <c:v>2002.</c:v>
                </c:pt>
                <c:pt idx="3">
                  <c:v>2003.</c:v>
                </c:pt>
                <c:pt idx="4">
                  <c:v>2004.</c:v>
                </c:pt>
                <c:pt idx="5">
                  <c:v>2005.</c:v>
                </c:pt>
                <c:pt idx="6">
                  <c:v>2006.</c:v>
                </c:pt>
                <c:pt idx="7">
                  <c:v>2007.</c:v>
                </c:pt>
                <c:pt idx="8">
                  <c:v>2008.</c:v>
                </c:pt>
                <c:pt idx="9">
                  <c:v>2009.</c:v>
                </c:pt>
                <c:pt idx="10">
                  <c:v>2010.</c:v>
                </c:pt>
                <c:pt idx="11">
                  <c:v>2011.</c:v>
                </c:pt>
                <c:pt idx="12">
                  <c:v>2012.</c:v>
                </c:pt>
                <c:pt idx="13">
                  <c:v>2013.</c:v>
                </c:pt>
                <c:pt idx="14">
                  <c:v>2014.</c:v>
                </c:pt>
                <c:pt idx="15">
                  <c:v>2015.</c:v>
                </c:pt>
                <c:pt idx="16">
                  <c:v>2016.</c:v>
                </c:pt>
              </c:strCache>
            </c:strRef>
          </c:cat>
          <c:val>
            <c:numRef>
              <c:f>Grafikonok!$C$87:$S$87</c:f>
              <c:numCache>
                <c:formatCode>#,##0</c:formatCode>
                <c:ptCount val="17"/>
                <c:pt idx="0">
                  <c:v>6172.451</c:v>
                </c:pt>
                <c:pt idx="1">
                  <c:v>5609.5950000000003</c:v>
                </c:pt>
                <c:pt idx="2">
                  <c:v>5371.4279999999999</c:v>
                </c:pt>
                <c:pt idx="3">
                  <c:v>5133.0010000000002</c:v>
                </c:pt>
                <c:pt idx="4">
                  <c:v>5110.2020000000002</c:v>
                </c:pt>
                <c:pt idx="5">
                  <c:v>5382.5889999999999</c:v>
                </c:pt>
                <c:pt idx="6">
                  <c:v>4972.1989999999987</c:v>
                </c:pt>
                <c:pt idx="7">
                  <c:v>4639.5780000000004</c:v>
                </c:pt>
                <c:pt idx="8">
                  <c:v>4324.8999999999996</c:v>
                </c:pt>
                <c:pt idx="9">
                  <c:v>3920.8870000000002</c:v>
                </c:pt>
                <c:pt idx="10">
                  <c:v>3643.0320000000002</c:v>
                </c:pt>
                <c:pt idx="11">
                  <c:v>3310.9</c:v>
                </c:pt>
                <c:pt idx="12">
                  <c:v>3001.6</c:v>
                </c:pt>
                <c:pt idx="13">
                  <c:v>2927.6</c:v>
                </c:pt>
                <c:pt idx="14">
                  <c:v>2745.7</c:v>
                </c:pt>
                <c:pt idx="15">
                  <c:v>2322</c:v>
                </c:pt>
                <c:pt idx="16">
                  <c:v>2062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E5-4663-AADB-043D1DD3F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5305104"/>
        <c:axId val="1"/>
      </c:lineChart>
      <c:catAx>
        <c:axId val="1095305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hu-HU"/>
                  <a:t>ezer m3</a:t>
                </a:r>
              </a:p>
            </c:rich>
          </c:tx>
          <c:layout>
            <c:manualLayout>
              <c:xMode val="edge"/>
              <c:yMode val="edge"/>
              <c:x val="2.6359176256814051E-2"/>
              <c:y val="0.38823694097061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0953051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6514942703137917"/>
          <c:y val="0.88790784166660275"/>
          <c:w val="0.4804992154832608"/>
          <c:h val="8.485126131967535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hu-HU"/>
              <a:t>Szennyvízkezelési beruházások alakulása nemzetgazdasági áganként, millió Ft</a:t>
            </a:r>
          </a:p>
        </c:rich>
      </c:tx>
      <c:layout>
        <c:manualLayout>
          <c:xMode val="edge"/>
          <c:yMode val="edge"/>
          <c:x val="0.1449276914040136"/>
          <c:y val="3.099164075078850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6563480011821555"/>
          <c:y val="0.11974789915966387"/>
          <c:w val="0.72445875191892406"/>
          <c:h val="0.57352941176470584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Grafikonok!$A$191</c:f>
              <c:strCache>
                <c:ptCount val="1"/>
                <c:pt idx="0">
                  <c:v>Mezőgazdaság, erdőgazdálkodás, halászat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Grafikonok!$B$190:$I$190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Grafikonok!$B$191:$I$191</c:f>
              <c:numCache>
                <c:formatCode>#,##0</c:formatCode>
                <c:ptCount val="8"/>
                <c:pt idx="0">
                  <c:v>300.88599999999997</c:v>
                </c:pt>
                <c:pt idx="1">
                  <c:v>510.10599999999999</c:v>
                </c:pt>
                <c:pt idx="2">
                  <c:v>494.22</c:v>
                </c:pt>
                <c:pt idx="3">
                  <c:v>2754.3210000000004</c:v>
                </c:pt>
                <c:pt idx="4">
                  <c:v>4140.5569999999998</c:v>
                </c:pt>
                <c:pt idx="5">
                  <c:v>1151.2760000000001</c:v>
                </c:pt>
                <c:pt idx="6">
                  <c:v>548.30099999999993</c:v>
                </c:pt>
                <c:pt idx="7">
                  <c:v>638.87099999999998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FC-4822-A20B-6D21E53232CE}"/>
            </c:ext>
          </c:extLst>
        </c:ser>
        <c:ser>
          <c:idx val="1"/>
          <c:order val="1"/>
          <c:tx>
            <c:strRef>
              <c:f>Grafikonok!$A$192</c:f>
              <c:strCache>
                <c:ptCount val="1"/>
                <c:pt idx="0">
                  <c:v>Feldolgozóipar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Grafikonok!$B$190:$I$190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Grafikonok!$B$192:$I$192</c:f>
              <c:numCache>
                <c:formatCode>#,##0</c:formatCode>
                <c:ptCount val="8"/>
                <c:pt idx="0">
                  <c:v>15267.918</c:v>
                </c:pt>
                <c:pt idx="1">
                  <c:v>7346.6419999999998</c:v>
                </c:pt>
                <c:pt idx="2">
                  <c:v>7608.5</c:v>
                </c:pt>
                <c:pt idx="3">
                  <c:v>6285.7210000000005</c:v>
                </c:pt>
                <c:pt idx="4">
                  <c:v>5397.0690000000004</c:v>
                </c:pt>
                <c:pt idx="5">
                  <c:v>3310.636</c:v>
                </c:pt>
                <c:pt idx="6">
                  <c:v>10584.800999999999</c:v>
                </c:pt>
                <c:pt idx="7">
                  <c:v>10788.406000000001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FC-4822-A20B-6D21E53232CE}"/>
            </c:ext>
          </c:extLst>
        </c:ser>
        <c:ser>
          <c:idx val="2"/>
          <c:order val="2"/>
          <c:tx>
            <c:strRef>
              <c:f>Grafikonok!$A$193</c:f>
              <c:strCache>
                <c:ptCount val="1"/>
                <c:pt idx="0">
                  <c:v>Villamosenergia, gáz-, gőzellátás, légkondícionálás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Grafikonok!$B$190:$I$190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Grafikonok!$B$193:$I$193</c:f>
              <c:numCache>
                <c:formatCode>#,##0</c:formatCode>
                <c:ptCount val="8"/>
                <c:pt idx="0">
                  <c:v>171.75800000000001</c:v>
                </c:pt>
                <c:pt idx="1">
                  <c:v>159.32</c:v>
                </c:pt>
                <c:pt idx="2">
                  <c:v>221.77999999999997</c:v>
                </c:pt>
                <c:pt idx="3">
                  <c:v>706.14499999999998</c:v>
                </c:pt>
                <c:pt idx="4">
                  <c:v>1248.4179999999999</c:v>
                </c:pt>
                <c:pt idx="5">
                  <c:v>521.47</c:v>
                </c:pt>
                <c:pt idx="6">
                  <c:v>2045.3490000000002</c:v>
                </c:pt>
                <c:pt idx="7">
                  <c:v>669.71299999999997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FC-4822-A20B-6D21E53232CE}"/>
            </c:ext>
          </c:extLst>
        </c:ser>
        <c:ser>
          <c:idx val="3"/>
          <c:order val="3"/>
          <c:tx>
            <c:strRef>
              <c:f>Grafikonok!$A$194</c:f>
              <c:strCache>
                <c:ptCount val="1"/>
                <c:pt idx="0">
                  <c:v>Vízellátás, szennyvíz gyűjtése, kezelése, hulladékgazdálkodás, szennyeződésmentesítés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Grafikonok!$B$190:$I$190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Grafikonok!$B$194:$I$194</c:f>
              <c:numCache>
                <c:formatCode>#,##0</c:formatCode>
                <c:ptCount val="8"/>
                <c:pt idx="0">
                  <c:v>9997.4189999999999</c:v>
                </c:pt>
                <c:pt idx="1">
                  <c:v>12738.964</c:v>
                </c:pt>
                <c:pt idx="2">
                  <c:v>11336.519999999999</c:v>
                </c:pt>
                <c:pt idx="3">
                  <c:v>12256.214</c:v>
                </c:pt>
                <c:pt idx="4">
                  <c:v>3112.5589999999997</c:v>
                </c:pt>
                <c:pt idx="5">
                  <c:v>10594.002</c:v>
                </c:pt>
                <c:pt idx="6">
                  <c:v>3794.8449999999998</c:v>
                </c:pt>
                <c:pt idx="7">
                  <c:v>4851.0160000000005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FC-4822-A20B-6D21E53232CE}"/>
            </c:ext>
          </c:extLst>
        </c:ser>
        <c:ser>
          <c:idx val="4"/>
          <c:order val="4"/>
          <c:tx>
            <c:strRef>
              <c:f>Grafikonok!$A$195</c:f>
              <c:strCache>
                <c:ptCount val="1"/>
                <c:pt idx="0">
                  <c:v>Építőipar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Grafikonok!$B$190:$I$190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Grafikonok!$B$195:$I$195</c:f>
              <c:numCache>
                <c:formatCode>#,##0</c:formatCode>
                <c:ptCount val="8"/>
                <c:pt idx="0">
                  <c:v>2.4119999999999999</c:v>
                </c:pt>
                <c:pt idx="1">
                  <c:v>245.12200000000001</c:v>
                </c:pt>
                <c:pt idx="2">
                  <c:v>6.8689999999999998</c:v>
                </c:pt>
                <c:pt idx="3">
                  <c:v>0</c:v>
                </c:pt>
                <c:pt idx="4">
                  <c:v>0.28199999999999997</c:v>
                </c:pt>
                <c:pt idx="5">
                  <c:v>65.346000000000004</c:v>
                </c:pt>
                <c:pt idx="6">
                  <c:v>112.556</c:v>
                </c:pt>
                <c:pt idx="7">
                  <c:v>383.4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FC-4822-A20B-6D21E53232CE}"/>
            </c:ext>
          </c:extLst>
        </c:ser>
        <c:ser>
          <c:idx val="5"/>
          <c:order val="5"/>
          <c:tx>
            <c:strRef>
              <c:f>Grafikonok!$A$196</c:f>
              <c:strCache>
                <c:ptCount val="1"/>
                <c:pt idx="0">
                  <c:v>Kereskedelem, gépjárműjavítás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Grafikonok!$B$190:$I$190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Grafikonok!$B$196:$I$196</c:f>
              <c:numCache>
                <c:formatCode>#,##0</c:formatCode>
                <c:ptCount val="8"/>
                <c:pt idx="0">
                  <c:v>165.26400000000001</c:v>
                </c:pt>
                <c:pt idx="1">
                  <c:v>224.80799999999999</c:v>
                </c:pt>
                <c:pt idx="2">
                  <c:v>43.381</c:v>
                </c:pt>
                <c:pt idx="3">
                  <c:v>177.11600000000001</c:v>
                </c:pt>
                <c:pt idx="4">
                  <c:v>193.483</c:v>
                </c:pt>
                <c:pt idx="5">
                  <c:v>256.05700000000002</c:v>
                </c:pt>
                <c:pt idx="6">
                  <c:v>95.668000000000006</c:v>
                </c:pt>
                <c:pt idx="7">
                  <c:v>98.590999999999994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BFC-4822-A20B-6D21E53232CE}"/>
            </c:ext>
          </c:extLst>
        </c:ser>
        <c:ser>
          <c:idx val="6"/>
          <c:order val="6"/>
          <c:tx>
            <c:strRef>
              <c:f>Grafikonok!$A$197</c:f>
              <c:strCache>
                <c:ptCount val="1"/>
                <c:pt idx="0">
                  <c:v>Szállítás, raktározás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Grafikonok!$B$190:$I$190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Grafikonok!$B$197:$I$197</c:f>
              <c:numCache>
                <c:formatCode>#,##0</c:formatCode>
                <c:ptCount val="8"/>
                <c:pt idx="0">
                  <c:v>677.30500000000006</c:v>
                </c:pt>
                <c:pt idx="1">
                  <c:v>206.06100000000001</c:v>
                </c:pt>
                <c:pt idx="2">
                  <c:v>185.73699999999999</c:v>
                </c:pt>
                <c:pt idx="3">
                  <c:v>1298.5719999999999</c:v>
                </c:pt>
                <c:pt idx="4">
                  <c:v>509.19600000000003</c:v>
                </c:pt>
                <c:pt idx="5">
                  <c:v>899.35699999999997</c:v>
                </c:pt>
                <c:pt idx="6">
                  <c:v>412.267</c:v>
                </c:pt>
                <c:pt idx="7">
                  <c:v>218.68600000000001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BFC-4822-A20B-6D21E53232CE}"/>
            </c:ext>
          </c:extLst>
        </c:ser>
        <c:ser>
          <c:idx val="7"/>
          <c:order val="7"/>
          <c:tx>
            <c:strRef>
              <c:f>Grafikonok!$A$198</c:f>
              <c:strCache>
                <c:ptCount val="1"/>
                <c:pt idx="0">
                  <c:v>Szálláshely-szolgáltatás, vendéglátás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Grafikonok!$B$190:$I$190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Grafikonok!$B$198:$I$198</c:f>
              <c:numCache>
                <c:formatCode>#,##0</c:formatCode>
                <c:ptCount val="8"/>
                <c:pt idx="0">
                  <c:v>5.1589999999999998</c:v>
                </c:pt>
                <c:pt idx="1">
                  <c:v>2.6</c:v>
                </c:pt>
                <c:pt idx="2">
                  <c:v>21.209</c:v>
                </c:pt>
                <c:pt idx="3">
                  <c:v>47.139000000000003</c:v>
                </c:pt>
                <c:pt idx="4">
                  <c:v>2.5</c:v>
                </c:pt>
                <c:pt idx="5">
                  <c:v>3.6080000000000001</c:v>
                </c:pt>
                <c:pt idx="6">
                  <c:v>2.5</c:v>
                </c:pt>
                <c:pt idx="7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BFC-4822-A20B-6D21E53232CE}"/>
            </c:ext>
          </c:extLst>
        </c:ser>
        <c:ser>
          <c:idx val="8"/>
          <c:order val="8"/>
          <c:tx>
            <c:strRef>
              <c:f>Grafikonok!$A$199</c:f>
              <c:strCache>
                <c:ptCount val="1"/>
                <c:pt idx="0">
                  <c:v>Közigazgatás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Grafikonok!$B$190:$I$190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Grafikonok!$B$199:$I$199</c:f>
              <c:numCache>
                <c:formatCode>#,##0</c:formatCode>
                <c:ptCount val="8"/>
                <c:pt idx="0">
                  <c:v>72037.923999999999</c:v>
                </c:pt>
                <c:pt idx="1">
                  <c:v>65066.875</c:v>
                </c:pt>
                <c:pt idx="2">
                  <c:v>29108.956999999999</c:v>
                </c:pt>
                <c:pt idx="3">
                  <c:v>16037.375</c:v>
                </c:pt>
                <c:pt idx="4">
                  <c:v>7363.3200000000006</c:v>
                </c:pt>
                <c:pt idx="5">
                  <c:v>45780.292000000001</c:v>
                </c:pt>
                <c:pt idx="6">
                  <c:v>22135</c:v>
                </c:pt>
                <c:pt idx="7">
                  <c:v>62521.646000000001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BFC-4822-A20B-6D21E53232CE}"/>
            </c:ext>
          </c:extLst>
        </c:ser>
        <c:ser>
          <c:idx val="9"/>
          <c:order val="9"/>
          <c:tx>
            <c:strRef>
              <c:f>Grafikonok!$A$200</c:f>
              <c:strCache>
                <c:ptCount val="1"/>
                <c:pt idx="0">
                  <c:v>Egyéb ágazatok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Grafikonok!$B$190:$I$190</c:f>
              <c:strCache>
                <c:ptCount val="8"/>
                <c:pt idx="0">
                  <c:v>2005.</c:v>
                </c:pt>
                <c:pt idx="1">
                  <c:v>2006.</c:v>
                </c:pt>
                <c:pt idx="2">
                  <c:v>2007.</c:v>
                </c:pt>
                <c:pt idx="3">
                  <c:v>2008.</c:v>
                </c:pt>
                <c:pt idx="4">
                  <c:v>2009.</c:v>
                </c:pt>
                <c:pt idx="5">
                  <c:v>2010.</c:v>
                </c:pt>
                <c:pt idx="6">
                  <c:v>2011.</c:v>
                </c:pt>
                <c:pt idx="7">
                  <c:v>2012.</c:v>
                </c:pt>
              </c:strCache>
            </c:strRef>
          </c:cat>
          <c:val>
            <c:numRef>
              <c:f>Grafikonok!$B$200:$I$200</c:f>
              <c:numCache>
                <c:formatCode>#,##0</c:formatCode>
                <c:ptCount val="8"/>
                <c:pt idx="0">
                  <c:v>185.11900000000605</c:v>
                </c:pt>
                <c:pt idx="1">
                  <c:v>123.60900000001129</c:v>
                </c:pt>
                <c:pt idx="2">
                  <c:v>960.53499999999622</c:v>
                </c:pt>
                <c:pt idx="3">
                  <c:v>245.69799999999668</c:v>
                </c:pt>
                <c:pt idx="4">
                  <c:v>280.34000000000015</c:v>
                </c:pt>
                <c:pt idx="5">
                  <c:v>87.754999999997381</c:v>
                </c:pt>
                <c:pt idx="6">
                  <c:v>155.70300000000134</c:v>
                </c:pt>
                <c:pt idx="7">
                  <c:v>120.2219999999943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BFC-4822-A20B-6D21E53232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4549056"/>
        <c:axId val="1"/>
        <c:axId val="0"/>
      </c:bar3DChart>
      <c:catAx>
        <c:axId val="116454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hu-HU"/>
          </a:p>
        </c:txPr>
        <c:crossAx val="11645490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720317119331694"/>
          <c:y val="0.74352952188629384"/>
          <c:w val="0.75026132414658309"/>
          <c:h val="0.233773474130188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u-H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u-H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8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167640</xdr:colOff>
      <xdr:row>13</xdr:row>
      <xdr:rowOff>106680</xdr:rowOff>
    </xdr:from>
    <xdr:to>
      <xdr:col>6</xdr:col>
      <xdr:colOff>784860</xdr:colOff>
      <xdr:row>33</xdr:row>
      <xdr:rowOff>144780</xdr:rowOff>
    </xdr:to>
    <xdr:graphicFrame macro="">
      <xdr:nvGraphicFramePr>
        <xdr:cNvPr id="15425416" name="Diagram 1">
          <a:extLst>
            <a:ext uri="{FF2B5EF4-FFF2-40B4-BE49-F238E27FC236}">
              <a16:creationId xmlns:a16="http://schemas.microsoft.com/office/drawing/2014/main" id="{00000000-0008-0000-0000-0000885FE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45</xdr:row>
      <xdr:rowOff>129540</xdr:rowOff>
    </xdr:from>
    <xdr:to>
      <xdr:col>7</xdr:col>
      <xdr:colOff>853440</xdr:colOff>
      <xdr:row>68</xdr:row>
      <xdr:rowOff>45720</xdr:rowOff>
    </xdr:to>
    <xdr:graphicFrame macro="">
      <xdr:nvGraphicFramePr>
        <xdr:cNvPr id="15425417" name="Diagram 2">
          <a:extLst>
            <a:ext uri="{FF2B5EF4-FFF2-40B4-BE49-F238E27FC236}">
              <a16:creationId xmlns:a16="http://schemas.microsoft.com/office/drawing/2014/main" id="{00000000-0008-0000-0000-0000895FE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14</xdr:row>
      <xdr:rowOff>0</xdr:rowOff>
    </xdr:from>
    <xdr:to>
      <xdr:col>17</xdr:col>
      <xdr:colOff>22860</xdr:colOff>
      <xdr:row>33</xdr:row>
      <xdr:rowOff>137160</xdr:rowOff>
    </xdr:to>
    <xdr:graphicFrame macro="">
      <xdr:nvGraphicFramePr>
        <xdr:cNvPr id="15425418" name="Diagram 53">
          <a:extLst>
            <a:ext uri="{FF2B5EF4-FFF2-40B4-BE49-F238E27FC236}">
              <a16:creationId xmlns:a16="http://schemas.microsoft.com/office/drawing/2014/main" id="{00000000-0008-0000-0000-00008A5FE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480060</xdr:colOff>
      <xdr:row>88</xdr:row>
      <xdr:rowOff>0</xdr:rowOff>
    </xdr:from>
    <xdr:to>
      <xdr:col>7</xdr:col>
      <xdr:colOff>784860</xdr:colOff>
      <xdr:row>115</xdr:row>
      <xdr:rowOff>68580</xdr:rowOff>
    </xdr:to>
    <xdr:graphicFrame macro="">
      <xdr:nvGraphicFramePr>
        <xdr:cNvPr id="15425419" name="Diagram 54">
          <a:extLst>
            <a:ext uri="{FF2B5EF4-FFF2-40B4-BE49-F238E27FC236}">
              <a16:creationId xmlns:a16="http://schemas.microsoft.com/office/drawing/2014/main" id="{00000000-0008-0000-0000-00008B5FE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76200</xdr:colOff>
      <xdr:row>88</xdr:row>
      <xdr:rowOff>7620</xdr:rowOff>
    </xdr:from>
    <xdr:to>
      <xdr:col>20</xdr:col>
      <xdr:colOff>373380</xdr:colOff>
      <xdr:row>112</xdr:row>
      <xdr:rowOff>76200</xdr:rowOff>
    </xdr:to>
    <xdr:graphicFrame macro="">
      <xdr:nvGraphicFramePr>
        <xdr:cNvPr id="15425420" name="Diagram 55">
          <a:extLst>
            <a:ext uri="{FF2B5EF4-FFF2-40B4-BE49-F238E27FC236}">
              <a16:creationId xmlns:a16="http://schemas.microsoft.com/office/drawing/2014/main" id="{00000000-0008-0000-0000-00008C5FE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1714500</xdr:colOff>
      <xdr:row>134</xdr:row>
      <xdr:rowOff>45720</xdr:rowOff>
    </xdr:from>
    <xdr:to>
      <xdr:col>12</xdr:col>
      <xdr:colOff>327660</xdr:colOff>
      <xdr:row>161</xdr:row>
      <xdr:rowOff>7620</xdr:rowOff>
    </xdr:to>
    <xdr:graphicFrame macro="">
      <xdr:nvGraphicFramePr>
        <xdr:cNvPr id="15425421" name="Diagram 1">
          <a:extLst>
            <a:ext uri="{FF2B5EF4-FFF2-40B4-BE49-F238E27FC236}">
              <a16:creationId xmlns:a16="http://schemas.microsoft.com/office/drawing/2014/main" id="{00000000-0008-0000-0000-00008D5FE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121920</xdr:colOff>
      <xdr:row>166</xdr:row>
      <xdr:rowOff>137160</xdr:rowOff>
    </xdr:from>
    <xdr:to>
      <xdr:col>14</xdr:col>
      <xdr:colOff>198120</xdr:colOff>
      <xdr:row>185</xdr:row>
      <xdr:rowOff>137160</xdr:rowOff>
    </xdr:to>
    <xdr:graphicFrame macro="">
      <xdr:nvGraphicFramePr>
        <xdr:cNvPr id="15425422" name="Diagram 3">
          <a:extLst>
            <a:ext uri="{FF2B5EF4-FFF2-40B4-BE49-F238E27FC236}">
              <a16:creationId xmlns:a16="http://schemas.microsoft.com/office/drawing/2014/main" id="{00000000-0008-0000-0000-00008E5FE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350520</xdr:colOff>
      <xdr:row>88</xdr:row>
      <xdr:rowOff>160020</xdr:rowOff>
    </xdr:from>
    <xdr:to>
      <xdr:col>30</xdr:col>
      <xdr:colOff>525780</xdr:colOff>
      <xdr:row>103</xdr:row>
      <xdr:rowOff>160020</xdr:rowOff>
    </xdr:to>
    <xdr:graphicFrame macro="">
      <xdr:nvGraphicFramePr>
        <xdr:cNvPr id="15425423" name="Diagram 458">
          <a:extLst>
            <a:ext uri="{FF2B5EF4-FFF2-40B4-BE49-F238E27FC236}">
              <a16:creationId xmlns:a16="http://schemas.microsoft.com/office/drawing/2014/main" id="{00000000-0008-0000-0000-00008F5FE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1935480</xdr:colOff>
      <xdr:row>206</xdr:row>
      <xdr:rowOff>76200</xdr:rowOff>
    </xdr:from>
    <xdr:to>
      <xdr:col>8</xdr:col>
      <xdr:colOff>982980</xdr:colOff>
      <xdr:row>234</xdr:row>
      <xdr:rowOff>76200</xdr:rowOff>
    </xdr:to>
    <xdr:graphicFrame macro="">
      <xdr:nvGraphicFramePr>
        <xdr:cNvPr id="15425424" name="Diagram 819">
          <a:extLst>
            <a:ext uri="{FF2B5EF4-FFF2-40B4-BE49-F238E27FC236}">
              <a16:creationId xmlns:a16="http://schemas.microsoft.com/office/drawing/2014/main" id="{00000000-0008-0000-0000-0000905FE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255</xdr:row>
      <xdr:rowOff>0</xdr:rowOff>
    </xdr:from>
    <xdr:to>
      <xdr:col>8</xdr:col>
      <xdr:colOff>1028700</xdr:colOff>
      <xdr:row>283</xdr:row>
      <xdr:rowOff>7620</xdr:rowOff>
    </xdr:to>
    <xdr:graphicFrame macro="">
      <xdr:nvGraphicFramePr>
        <xdr:cNvPr id="15425425" name="Diagram 820">
          <a:extLst>
            <a:ext uri="{FF2B5EF4-FFF2-40B4-BE49-F238E27FC236}">
              <a16:creationId xmlns:a16="http://schemas.microsoft.com/office/drawing/2014/main" id="{00000000-0008-0000-0000-0000915FE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0</xdr:colOff>
      <xdr:row>207</xdr:row>
      <xdr:rowOff>0</xdr:rowOff>
    </xdr:from>
    <xdr:to>
      <xdr:col>22</xdr:col>
      <xdr:colOff>335280</xdr:colOff>
      <xdr:row>235</xdr:row>
      <xdr:rowOff>7620</xdr:rowOff>
    </xdr:to>
    <xdr:graphicFrame macro="">
      <xdr:nvGraphicFramePr>
        <xdr:cNvPr id="15425426" name="Diagram 821">
          <a:extLst>
            <a:ext uri="{FF2B5EF4-FFF2-40B4-BE49-F238E27FC236}">
              <a16:creationId xmlns:a16="http://schemas.microsoft.com/office/drawing/2014/main" id="{00000000-0008-0000-0000-0000925FE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579120</xdr:colOff>
      <xdr:row>255</xdr:row>
      <xdr:rowOff>0</xdr:rowOff>
    </xdr:from>
    <xdr:to>
      <xdr:col>22</xdr:col>
      <xdr:colOff>312420</xdr:colOff>
      <xdr:row>283</xdr:row>
      <xdr:rowOff>22860</xdr:rowOff>
    </xdr:to>
    <xdr:graphicFrame macro="">
      <xdr:nvGraphicFramePr>
        <xdr:cNvPr id="15425427" name="Diagram 822">
          <a:extLst>
            <a:ext uri="{FF2B5EF4-FFF2-40B4-BE49-F238E27FC236}">
              <a16:creationId xmlns:a16="http://schemas.microsoft.com/office/drawing/2014/main" id="{00000000-0008-0000-0000-0000935FE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1493520</xdr:colOff>
      <xdr:row>299</xdr:row>
      <xdr:rowOff>7620</xdr:rowOff>
    </xdr:from>
    <xdr:to>
      <xdr:col>8</xdr:col>
      <xdr:colOff>228600</xdr:colOff>
      <xdr:row>323</xdr:row>
      <xdr:rowOff>99060</xdr:rowOff>
    </xdr:to>
    <xdr:graphicFrame macro="">
      <xdr:nvGraphicFramePr>
        <xdr:cNvPr id="15425428" name="Diagram 823">
          <a:extLst>
            <a:ext uri="{FF2B5EF4-FFF2-40B4-BE49-F238E27FC236}">
              <a16:creationId xmlns:a16="http://schemas.microsoft.com/office/drawing/2014/main" id="{00000000-0008-0000-0000-0000945FE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</xdr:col>
      <xdr:colOff>213360</xdr:colOff>
      <xdr:row>330</xdr:row>
      <xdr:rowOff>45720</xdr:rowOff>
    </xdr:from>
    <xdr:to>
      <xdr:col>10</xdr:col>
      <xdr:colOff>480060</xdr:colOff>
      <xdr:row>354</xdr:row>
      <xdr:rowOff>137160</xdr:rowOff>
    </xdr:to>
    <xdr:graphicFrame macro="">
      <xdr:nvGraphicFramePr>
        <xdr:cNvPr id="15425429" name="Diagram 824">
          <a:extLst>
            <a:ext uri="{FF2B5EF4-FFF2-40B4-BE49-F238E27FC236}">
              <a16:creationId xmlns:a16="http://schemas.microsoft.com/office/drawing/2014/main" id="{00000000-0008-0000-0000-0000955FE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1196340</xdr:colOff>
      <xdr:row>365</xdr:row>
      <xdr:rowOff>0</xdr:rowOff>
    </xdr:from>
    <xdr:to>
      <xdr:col>10</xdr:col>
      <xdr:colOff>129540</xdr:colOff>
      <xdr:row>389</xdr:row>
      <xdr:rowOff>91440</xdr:rowOff>
    </xdr:to>
    <xdr:graphicFrame macro="">
      <xdr:nvGraphicFramePr>
        <xdr:cNvPr id="15425430" name="Diagram 825">
          <a:extLst>
            <a:ext uri="{FF2B5EF4-FFF2-40B4-BE49-F238E27FC236}">
              <a16:creationId xmlns:a16="http://schemas.microsoft.com/office/drawing/2014/main" id="{00000000-0008-0000-0000-0000965FE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14</xdr:col>
      <xdr:colOff>83820</xdr:colOff>
      <xdr:row>166</xdr:row>
      <xdr:rowOff>144780</xdr:rowOff>
    </xdr:from>
    <xdr:to>
      <xdr:col>28</xdr:col>
      <xdr:colOff>182880</xdr:colOff>
      <xdr:row>186</xdr:row>
      <xdr:rowOff>30480</xdr:rowOff>
    </xdr:to>
    <xdr:graphicFrame macro="">
      <xdr:nvGraphicFramePr>
        <xdr:cNvPr id="15425431" name="Diagram 3">
          <a:extLst>
            <a:ext uri="{FF2B5EF4-FFF2-40B4-BE49-F238E27FC236}">
              <a16:creationId xmlns:a16="http://schemas.microsoft.com/office/drawing/2014/main" id="{00000000-0008-0000-0000-0000975FE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868680</xdr:colOff>
      <xdr:row>417</xdr:row>
      <xdr:rowOff>76200</xdr:rowOff>
    </xdr:from>
    <xdr:to>
      <xdr:col>9</xdr:col>
      <xdr:colOff>502920</xdr:colOff>
      <xdr:row>442</xdr:row>
      <xdr:rowOff>0</xdr:rowOff>
    </xdr:to>
    <xdr:graphicFrame macro="">
      <xdr:nvGraphicFramePr>
        <xdr:cNvPr id="15425432" name="Diagram 994">
          <a:extLst>
            <a:ext uri="{FF2B5EF4-FFF2-40B4-BE49-F238E27FC236}">
              <a16:creationId xmlns:a16="http://schemas.microsoft.com/office/drawing/2014/main" id="{00000000-0008-0000-0000-0000985FE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762000</xdr:colOff>
      <xdr:row>494</xdr:row>
      <xdr:rowOff>99060</xdr:rowOff>
    </xdr:from>
    <xdr:to>
      <xdr:col>9</xdr:col>
      <xdr:colOff>396240</xdr:colOff>
      <xdr:row>519</xdr:row>
      <xdr:rowOff>22860</xdr:rowOff>
    </xdr:to>
    <xdr:graphicFrame macro="">
      <xdr:nvGraphicFramePr>
        <xdr:cNvPr id="15425433" name="Diagram 995">
          <a:extLst>
            <a:ext uri="{FF2B5EF4-FFF2-40B4-BE49-F238E27FC236}">
              <a16:creationId xmlns:a16="http://schemas.microsoft.com/office/drawing/2014/main" id="{00000000-0008-0000-0000-0000995FE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</xdr:col>
      <xdr:colOff>182880</xdr:colOff>
      <xdr:row>521</xdr:row>
      <xdr:rowOff>121920</xdr:rowOff>
    </xdr:from>
    <xdr:to>
      <xdr:col>12</xdr:col>
      <xdr:colOff>388620</xdr:colOff>
      <xdr:row>543</xdr:row>
      <xdr:rowOff>91440</xdr:rowOff>
    </xdr:to>
    <xdr:graphicFrame macro="">
      <xdr:nvGraphicFramePr>
        <xdr:cNvPr id="15425434" name="Diagram 1">
          <a:extLst>
            <a:ext uri="{FF2B5EF4-FFF2-40B4-BE49-F238E27FC236}">
              <a16:creationId xmlns:a16="http://schemas.microsoft.com/office/drawing/2014/main" id="{00000000-0008-0000-0000-00009A5FE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12</xdr:col>
      <xdr:colOff>579120</xdr:colOff>
      <xdr:row>367</xdr:row>
      <xdr:rowOff>7620</xdr:rowOff>
    </xdr:from>
    <xdr:to>
      <xdr:col>23</xdr:col>
      <xdr:colOff>30480</xdr:colOff>
      <xdr:row>390</xdr:row>
      <xdr:rowOff>129540</xdr:rowOff>
    </xdr:to>
    <xdr:graphicFrame macro="">
      <xdr:nvGraphicFramePr>
        <xdr:cNvPr id="15425435" name="Diagram 825">
          <a:extLst>
            <a:ext uri="{FF2B5EF4-FFF2-40B4-BE49-F238E27FC236}">
              <a16:creationId xmlns:a16="http://schemas.microsoft.com/office/drawing/2014/main" id="{00000000-0008-0000-0000-00009B5FE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9</xdr:col>
      <xdr:colOff>160020</xdr:colOff>
      <xdr:row>299</xdr:row>
      <xdr:rowOff>68580</xdr:rowOff>
    </xdr:from>
    <xdr:to>
      <xdr:col>19</xdr:col>
      <xdr:colOff>525780</xdr:colOff>
      <xdr:row>321</xdr:row>
      <xdr:rowOff>144780</xdr:rowOff>
    </xdr:to>
    <xdr:graphicFrame macro="">
      <xdr:nvGraphicFramePr>
        <xdr:cNvPr id="15425436" name="Diagram 823">
          <a:extLst>
            <a:ext uri="{FF2B5EF4-FFF2-40B4-BE49-F238E27FC236}">
              <a16:creationId xmlns:a16="http://schemas.microsoft.com/office/drawing/2014/main" id="{00000000-0008-0000-0000-00009C5FE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15</xdr:col>
      <xdr:colOff>281940</xdr:colOff>
      <xdr:row>331</xdr:row>
      <xdr:rowOff>144780</xdr:rowOff>
    </xdr:from>
    <xdr:to>
      <xdr:col>24</xdr:col>
      <xdr:colOff>350520</xdr:colOff>
      <xdr:row>352</xdr:row>
      <xdr:rowOff>30480</xdr:rowOff>
    </xdr:to>
    <xdr:graphicFrame macro="">
      <xdr:nvGraphicFramePr>
        <xdr:cNvPr id="15425437" name="Diagram 824">
          <a:extLst>
            <a:ext uri="{FF2B5EF4-FFF2-40B4-BE49-F238E27FC236}">
              <a16:creationId xmlns:a16="http://schemas.microsoft.com/office/drawing/2014/main" id="{00000000-0008-0000-0000-00009D5FE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21</xdr:col>
      <xdr:colOff>449580</xdr:colOff>
      <xdr:row>286</xdr:row>
      <xdr:rowOff>91440</xdr:rowOff>
    </xdr:from>
    <xdr:to>
      <xdr:col>34</xdr:col>
      <xdr:colOff>198120</xdr:colOff>
      <xdr:row>310</xdr:row>
      <xdr:rowOff>91440</xdr:rowOff>
    </xdr:to>
    <xdr:graphicFrame macro="">
      <xdr:nvGraphicFramePr>
        <xdr:cNvPr id="15425438" name="Diagram 1300">
          <a:extLst>
            <a:ext uri="{FF2B5EF4-FFF2-40B4-BE49-F238E27FC236}">
              <a16:creationId xmlns:a16="http://schemas.microsoft.com/office/drawing/2014/main" id="{00000000-0008-0000-0000-00009E5FE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29</xdr:col>
      <xdr:colOff>525780</xdr:colOff>
      <xdr:row>172</xdr:row>
      <xdr:rowOff>38100</xdr:rowOff>
    </xdr:from>
    <xdr:to>
      <xdr:col>40</xdr:col>
      <xdr:colOff>510540</xdr:colOff>
      <xdr:row>193</xdr:row>
      <xdr:rowOff>15240</xdr:rowOff>
    </xdr:to>
    <xdr:graphicFrame macro="">
      <xdr:nvGraphicFramePr>
        <xdr:cNvPr id="15425439" name="Diagram 3">
          <a:extLst>
            <a:ext uri="{FF2B5EF4-FFF2-40B4-BE49-F238E27FC236}">
              <a16:creationId xmlns:a16="http://schemas.microsoft.com/office/drawing/2014/main" id="{00000000-0008-0000-0000-00009F5FE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40</xdr:col>
      <xdr:colOff>525780</xdr:colOff>
      <xdr:row>172</xdr:row>
      <xdr:rowOff>38100</xdr:rowOff>
    </xdr:from>
    <xdr:to>
      <xdr:col>51</xdr:col>
      <xdr:colOff>510540</xdr:colOff>
      <xdr:row>193</xdr:row>
      <xdr:rowOff>15240</xdr:rowOff>
    </xdr:to>
    <xdr:graphicFrame macro="">
      <xdr:nvGraphicFramePr>
        <xdr:cNvPr id="15425440" name="Diagram 3">
          <a:extLst>
            <a:ext uri="{FF2B5EF4-FFF2-40B4-BE49-F238E27FC236}">
              <a16:creationId xmlns:a16="http://schemas.microsoft.com/office/drawing/2014/main" id="{00000000-0008-0000-0000-0000A05FE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51</xdr:col>
      <xdr:colOff>525780</xdr:colOff>
      <xdr:row>172</xdr:row>
      <xdr:rowOff>38100</xdr:rowOff>
    </xdr:from>
    <xdr:to>
      <xdr:col>62</xdr:col>
      <xdr:colOff>510540</xdr:colOff>
      <xdr:row>193</xdr:row>
      <xdr:rowOff>15240</xdr:rowOff>
    </xdr:to>
    <xdr:graphicFrame macro="">
      <xdr:nvGraphicFramePr>
        <xdr:cNvPr id="15425441" name="Diagram 3">
          <a:extLst>
            <a:ext uri="{FF2B5EF4-FFF2-40B4-BE49-F238E27FC236}">
              <a16:creationId xmlns:a16="http://schemas.microsoft.com/office/drawing/2014/main" id="{00000000-0008-0000-0000-0000A15FE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62</xdr:col>
      <xdr:colOff>525780</xdr:colOff>
      <xdr:row>172</xdr:row>
      <xdr:rowOff>38100</xdr:rowOff>
    </xdr:from>
    <xdr:to>
      <xdr:col>73</xdr:col>
      <xdr:colOff>510540</xdr:colOff>
      <xdr:row>193</xdr:row>
      <xdr:rowOff>15240</xdr:rowOff>
    </xdr:to>
    <xdr:graphicFrame macro="">
      <xdr:nvGraphicFramePr>
        <xdr:cNvPr id="15425442" name="Diagram 3">
          <a:extLst>
            <a:ext uri="{FF2B5EF4-FFF2-40B4-BE49-F238E27FC236}">
              <a16:creationId xmlns:a16="http://schemas.microsoft.com/office/drawing/2014/main" id="{00000000-0008-0000-0000-0000A25FE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9</xdr:col>
      <xdr:colOff>68580</xdr:colOff>
      <xdr:row>544</xdr:row>
      <xdr:rowOff>144780</xdr:rowOff>
    </xdr:from>
    <xdr:to>
      <xdr:col>15</xdr:col>
      <xdr:colOff>251460</xdr:colOff>
      <xdr:row>555</xdr:row>
      <xdr:rowOff>91440</xdr:rowOff>
    </xdr:to>
    <xdr:graphicFrame macro="">
      <xdr:nvGraphicFramePr>
        <xdr:cNvPr id="15425443" name="Diagram 1">
          <a:extLst>
            <a:ext uri="{FF2B5EF4-FFF2-40B4-BE49-F238E27FC236}">
              <a16:creationId xmlns:a16="http://schemas.microsoft.com/office/drawing/2014/main" id="{00000000-0008-0000-0000-0000A35FE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4</xdr:col>
      <xdr:colOff>251460</xdr:colOff>
      <xdr:row>544</xdr:row>
      <xdr:rowOff>137160</xdr:rowOff>
    </xdr:from>
    <xdr:to>
      <xdr:col>8</xdr:col>
      <xdr:colOff>937260</xdr:colOff>
      <xdr:row>555</xdr:row>
      <xdr:rowOff>121920</xdr:rowOff>
    </xdr:to>
    <xdr:graphicFrame macro="">
      <xdr:nvGraphicFramePr>
        <xdr:cNvPr id="15425444" name="Diagram 1">
          <a:extLst>
            <a:ext uri="{FF2B5EF4-FFF2-40B4-BE49-F238E27FC236}">
              <a16:creationId xmlns:a16="http://schemas.microsoft.com/office/drawing/2014/main" id="{00000000-0008-0000-0000-0000A45FE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</xdr:col>
      <xdr:colOff>167640</xdr:colOff>
      <xdr:row>568</xdr:row>
      <xdr:rowOff>121920</xdr:rowOff>
    </xdr:from>
    <xdr:to>
      <xdr:col>8</xdr:col>
      <xdr:colOff>868680</xdr:colOff>
      <xdr:row>593</xdr:row>
      <xdr:rowOff>38100</xdr:rowOff>
    </xdr:to>
    <xdr:graphicFrame macro="">
      <xdr:nvGraphicFramePr>
        <xdr:cNvPr id="15425445" name="Diagram 1198">
          <a:extLst>
            <a:ext uri="{FF2B5EF4-FFF2-40B4-BE49-F238E27FC236}">
              <a16:creationId xmlns:a16="http://schemas.microsoft.com/office/drawing/2014/main" id="{00000000-0008-0000-0000-0000A55FE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</xdr:col>
      <xdr:colOff>320040</xdr:colOff>
      <xdr:row>602</xdr:row>
      <xdr:rowOff>68580</xdr:rowOff>
    </xdr:from>
    <xdr:to>
      <xdr:col>8</xdr:col>
      <xdr:colOff>1013460</xdr:colOff>
      <xdr:row>626</xdr:row>
      <xdr:rowOff>160020</xdr:rowOff>
    </xdr:to>
    <xdr:graphicFrame macro="">
      <xdr:nvGraphicFramePr>
        <xdr:cNvPr id="15425446" name="Diagram 1199">
          <a:extLst>
            <a:ext uri="{FF2B5EF4-FFF2-40B4-BE49-F238E27FC236}">
              <a16:creationId xmlns:a16="http://schemas.microsoft.com/office/drawing/2014/main" id="{00000000-0008-0000-0000-0000A65FE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7</xdr:col>
      <xdr:colOff>556260</xdr:colOff>
      <xdr:row>452</xdr:row>
      <xdr:rowOff>91440</xdr:rowOff>
    </xdr:from>
    <xdr:to>
      <xdr:col>15</xdr:col>
      <xdr:colOff>152400</xdr:colOff>
      <xdr:row>469</xdr:row>
      <xdr:rowOff>76200</xdr:rowOff>
    </xdr:to>
    <xdr:graphicFrame macro="">
      <xdr:nvGraphicFramePr>
        <xdr:cNvPr id="15425447" name="Diagram 1">
          <a:extLst>
            <a:ext uri="{FF2B5EF4-FFF2-40B4-BE49-F238E27FC236}">
              <a16:creationId xmlns:a16="http://schemas.microsoft.com/office/drawing/2014/main" id="{00000000-0008-0000-0000-0000A75FE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5</xdr:col>
      <xdr:colOff>304800</xdr:colOff>
      <xdr:row>388</xdr:row>
      <xdr:rowOff>160020</xdr:rowOff>
    </xdr:from>
    <xdr:to>
      <xdr:col>12</xdr:col>
      <xdr:colOff>373380</xdr:colOff>
      <xdr:row>405</xdr:row>
      <xdr:rowOff>144780</xdr:rowOff>
    </xdr:to>
    <xdr:graphicFrame macro="">
      <xdr:nvGraphicFramePr>
        <xdr:cNvPr id="15425448" name="Diagram 2">
          <a:extLst>
            <a:ext uri="{FF2B5EF4-FFF2-40B4-BE49-F238E27FC236}">
              <a16:creationId xmlns:a16="http://schemas.microsoft.com/office/drawing/2014/main" id="{00000000-0008-0000-0000-0000A85FE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16</xdr:col>
      <xdr:colOff>68580</xdr:colOff>
      <xdr:row>453</xdr:row>
      <xdr:rowOff>0</xdr:rowOff>
    </xdr:from>
    <xdr:to>
      <xdr:col>24</xdr:col>
      <xdr:colOff>312420</xdr:colOff>
      <xdr:row>469</xdr:row>
      <xdr:rowOff>160020</xdr:rowOff>
    </xdr:to>
    <xdr:graphicFrame macro="">
      <xdr:nvGraphicFramePr>
        <xdr:cNvPr id="15425449" name="Diagram 3">
          <a:extLst>
            <a:ext uri="{FF2B5EF4-FFF2-40B4-BE49-F238E27FC236}">
              <a16:creationId xmlns:a16="http://schemas.microsoft.com/office/drawing/2014/main" id="{00000000-0008-0000-0000-0000A95FEB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601"/>
  <sheetViews>
    <sheetView tabSelected="1" zoomScale="80" zoomScaleNormal="80" workbookViewId="0"/>
  </sheetViews>
  <sheetFormatPr defaultColWidth="8.83203125" defaultRowHeight="12.75" x14ac:dyDescent="0.2"/>
  <cols>
    <col min="1" max="1" width="38.6640625" style="3" customWidth="1"/>
    <col min="2" max="2" width="19.6640625" style="3" customWidth="1"/>
    <col min="3" max="3" width="11.33203125" style="3" customWidth="1"/>
    <col min="4" max="4" width="13.83203125" style="3" customWidth="1"/>
    <col min="5" max="5" width="13.33203125" style="3" customWidth="1"/>
    <col min="6" max="6" width="9" style="3" bestFit="1" customWidth="1"/>
    <col min="7" max="7" width="11.83203125" style="3" customWidth="1"/>
    <col min="8" max="8" width="13.5" style="3" customWidth="1"/>
    <col min="9" max="9" width="15.5" style="3" customWidth="1"/>
    <col min="10" max="10" width="10.1640625" style="3" bestFit="1" customWidth="1"/>
    <col min="11" max="16" width="9" style="3" bestFit="1" customWidth="1"/>
    <col min="17" max="17" width="13.33203125" style="3" bestFit="1" customWidth="1"/>
    <col min="18" max="19" width="9" style="3" bestFit="1" customWidth="1"/>
    <col min="20" max="20" width="10.83203125" style="3" bestFit="1" customWidth="1"/>
    <col min="21" max="21" width="9.5" style="3" bestFit="1" customWidth="1"/>
    <col min="22" max="30" width="9" style="3" bestFit="1" customWidth="1"/>
    <col min="31" max="31" width="8.83203125" style="3"/>
    <col min="32" max="32" width="10.1640625" style="3" bestFit="1" customWidth="1"/>
    <col min="33" max="34" width="9" style="3" bestFit="1" customWidth="1"/>
    <col min="35" max="42" width="8.83203125" style="3"/>
    <col min="43" max="43" width="10.1640625" style="3" bestFit="1" customWidth="1"/>
    <col min="44" max="45" width="9" style="3" bestFit="1" customWidth="1"/>
    <col min="46" max="53" width="8.83203125" style="3"/>
    <col min="54" max="54" width="9.1640625" style="3" bestFit="1" customWidth="1"/>
    <col min="55" max="56" width="9" style="3" bestFit="1" customWidth="1"/>
    <col min="57" max="64" width="8.83203125" style="3"/>
    <col min="65" max="65" width="9.1640625" style="3" bestFit="1" customWidth="1"/>
    <col min="66" max="67" width="9" style="3" bestFit="1" customWidth="1"/>
    <col min="68" max="16384" width="8.83203125" style="3"/>
  </cols>
  <sheetData>
    <row r="1" spans="1:30" s="32" customFormat="1" ht="24" customHeight="1" x14ac:dyDescent="0.25">
      <c r="A1" s="2" t="s">
        <v>864</v>
      </c>
    </row>
    <row r="2" spans="1:30" x14ac:dyDescent="0.2">
      <c r="A2" s="36" t="s">
        <v>861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8"/>
    </row>
    <row r="3" spans="1:30" x14ac:dyDescent="0.2">
      <c r="A3" s="39"/>
      <c r="B3" s="40"/>
      <c r="C3" s="41" t="s">
        <v>222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>
        <f>LOGEST($I5:Z5)</f>
        <v>0.9918915650523511</v>
      </c>
      <c r="AB3" s="40">
        <f>LOGEST($I5:AA5)</f>
        <v>0.99256480461527674</v>
      </c>
      <c r="AC3" s="40">
        <f>LOGEST($I5:AB5)</f>
        <v>0.99305559545058608</v>
      </c>
      <c r="AD3" s="42">
        <f>LOGEST($I5:AC5)</f>
        <v>0.99341906445572836</v>
      </c>
    </row>
    <row r="4" spans="1:30" s="4" customFormat="1" x14ac:dyDescent="0.2">
      <c r="A4" s="33"/>
      <c r="B4" s="33"/>
      <c r="C4" s="33" t="s">
        <v>7</v>
      </c>
      <c r="D4" s="33" t="s">
        <v>8</v>
      </c>
      <c r="E4" s="33" t="s">
        <v>9</v>
      </c>
      <c r="F4" s="33" t="s">
        <v>10</v>
      </c>
      <c r="G4" s="33" t="s">
        <v>11</v>
      </c>
      <c r="H4" s="33" t="s">
        <v>12</v>
      </c>
      <c r="I4" s="33" t="s">
        <v>0</v>
      </c>
      <c r="J4" s="33" t="s">
        <v>1</v>
      </c>
      <c r="K4" s="33" t="s">
        <v>2</v>
      </c>
      <c r="L4" s="33" t="s">
        <v>6</v>
      </c>
      <c r="M4" s="33" t="s">
        <v>5</v>
      </c>
      <c r="N4" s="33" t="s">
        <v>13</v>
      </c>
      <c r="O4" s="33" t="s">
        <v>14</v>
      </c>
      <c r="P4" s="33" t="s">
        <v>15</v>
      </c>
      <c r="Q4" s="33" t="s">
        <v>20</v>
      </c>
      <c r="R4" s="33" t="s">
        <v>32</v>
      </c>
      <c r="S4" s="33" t="s">
        <v>33</v>
      </c>
      <c r="T4" s="33" t="s">
        <v>34</v>
      </c>
      <c r="U4" s="33" t="s">
        <v>35</v>
      </c>
      <c r="V4" s="33" t="s">
        <v>170</v>
      </c>
      <c r="W4" s="33" t="s">
        <v>724</v>
      </c>
      <c r="X4" s="33" t="s">
        <v>725</v>
      </c>
      <c r="Y4" s="33" t="s">
        <v>727</v>
      </c>
      <c r="Z4" s="33" t="s">
        <v>728</v>
      </c>
      <c r="AA4" s="33" t="s">
        <v>729</v>
      </c>
      <c r="AB4" s="33" t="s">
        <v>730</v>
      </c>
      <c r="AC4" s="33" t="s">
        <v>731</v>
      </c>
      <c r="AD4" s="33" t="s">
        <v>732</v>
      </c>
    </row>
    <row r="5" spans="1:30" s="6" customFormat="1" x14ac:dyDescent="0.2">
      <c r="A5" s="33" t="s">
        <v>16</v>
      </c>
      <c r="B5" s="33" t="s">
        <v>21</v>
      </c>
      <c r="C5" s="34">
        <f>+Alapadatok!G9</f>
        <v>43.421427162990831</v>
      </c>
      <c r="D5" s="34">
        <f>+Alapadatok!H9</f>
        <v>41.262918245644961</v>
      </c>
      <c r="E5" s="34">
        <f>+Alapadatok!I9</f>
        <v>38.950047580005048</v>
      </c>
      <c r="F5" s="34">
        <f>+Alapadatok!J9</f>
        <v>37.519908028902385</v>
      </c>
      <c r="G5" s="34">
        <f>+Alapadatok!K9</f>
        <v>37.377892066510704</v>
      </c>
      <c r="H5" s="34">
        <f>+Alapadatok!L9</f>
        <v>36.715311736549843</v>
      </c>
      <c r="I5" s="34">
        <f>+Alapadatok!M9</f>
        <v>38.623218791002749</v>
      </c>
      <c r="J5" s="34">
        <f>+Alapadatok!N9</f>
        <v>36.603202031518286</v>
      </c>
      <c r="K5" s="34">
        <f>+Alapadatok!O9</f>
        <v>37.583109338830617</v>
      </c>
      <c r="L5" s="34">
        <f>+Alapadatok!P9</f>
        <v>39.062753601900788</v>
      </c>
      <c r="M5" s="34">
        <f>+Alapadatok!Q9</f>
        <v>36.842831859493771</v>
      </c>
      <c r="N5" s="34">
        <f>+Alapadatok!R9</f>
        <v>36.83420993688236</v>
      </c>
      <c r="O5" s="34">
        <f>+Alapadatok!S9</f>
        <v>36.773255496287547</v>
      </c>
      <c r="P5" s="34">
        <f>+Alapadatok!T9</f>
        <v>37.403723355593264</v>
      </c>
      <c r="Q5" s="34">
        <f>+Alapadatok!U9</f>
        <v>36.068537704460432</v>
      </c>
      <c r="R5" s="34">
        <f>+Alapadatok!V9</f>
        <v>35.926448954517546</v>
      </c>
      <c r="S5" s="34">
        <f>+Alapadatok!W9</f>
        <v>34.156698934739019</v>
      </c>
      <c r="T5" s="34">
        <f>+Alapadatok!X9</f>
        <v>34.22700030457338</v>
      </c>
      <c r="U5" s="34">
        <f>+Alapadatok!Y9</f>
        <v>34.471547406658196</v>
      </c>
      <c r="V5" s="34">
        <f>+Alapadatok!Z9</f>
        <v>33.537831192833316</v>
      </c>
      <c r="W5" s="34">
        <f>+Alapadatok!AA9</f>
        <v>33.002073284989088</v>
      </c>
      <c r="X5" s="34">
        <f>+Alapadatok!AB9</f>
        <v>34.01041630685198</v>
      </c>
      <c r="Y5" s="34">
        <f>+Alapadatok!AC9</f>
        <v>34.180657616147819</v>
      </c>
      <c r="Z5" s="34">
        <f>+Alapadatok!AD9</f>
        <v>34.816949711513118</v>
      </c>
      <c r="AA5" s="5">
        <f>+Z5*AA3</f>
        <v>34.534638739701748</v>
      </c>
      <c r="AB5" s="5">
        <f>+AA5*AB3</f>
        <v>34.27786695313123</v>
      </c>
      <c r="AC5" s="5">
        <f>+AB5*AC3</f>
        <v>34.039827577917698</v>
      </c>
      <c r="AD5" s="5">
        <f>+AC5*AD3</f>
        <v>33.815813666689301</v>
      </c>
    </row>
    <row r="6" spans="1:30" s="7" customFormat="1" x14ac:dyDescent="0.2">
      <c r="A6" s="33" t="s">
        <v>17</v>
      </c>
      <c r="B6" s="35" t="s">
        <v>22</v>
      </c>
      <c r="C6" s="34">
        <f>+Alapadatok!G10</f>
        <v>112.04855695406677</v>
      </c>
      <c r="D6" s="34">
        <f>+Alapadatok!H10</f>
        <v>105.63496902064321</v>
      </c>
      <c r="E6" s="34">
        <f>+Alapadatok!I10</f>
        <v>98.807439249363568</v>
      </c>
      <c r="F6" s="34">
        <f>+Alapadatok!J10</f>
        <v>94.316005171687266</v>
      </c>
      <c r="G6" s="34">
        <f>+Alapadatok!K10</f>
        <v>93.188544036001659</v>
      </c>
      <c r="H6" s="34">
        <f>+Alapadatok!L10</f>
        <v>90.794082356813959</v>
      </c>
      <c r="I6" s="34">
        <f>+Alapadatok!M10</f>
        <v>95.517780430093353</v>
      </c>
      <c r="J6" s="34">
        <f>+Alapadatok!N10</f>
        <v>91.357637662388626</v>
      </c>
      <c r="K6" s="34">
        <f>+Alapadatok!O10</f>
        <v>92.880052455897697</v>
      </c>
      <c r="L6" s="34">
        <f>+Alapadatok!P10</f>
        <v>95.595111242811342</v>
      </c>
      <c r="M6" s="34">
        <f>+Alapadatok!Q10</f>
        <v>89.154394892430275</v>
      </c>
      <c r="N6" s="34">
        <f>+Alapadatok!R10</f>
        <v>88.173267336140981</v>
      </c>
      <c r="O6" s="34">
        <f>+Alapadatok!S10</f>
        <v>87.335045908270018</v>
      </c>
      <c r="P6" s="34">
        <f>+Alapadatok!T10</f>
        <v>87.983998115441821</v>
      </c>
      <c r="Q6" s="34">
        <f>+Alapadatok!U10</f>
        <v>84.084858628989721</v>
      </c>
      <c r="R6" s="34">
        <f>+Alapadatok!V10</f>
        <v>83.076795543241346</v>
      </c>
      <c r="S6" s="34">
        <f>+Alapadatok!W10</f>
        <v>77.689256912166996</v>
      </c>
      <c r="T6" s="34">
        <f>+Alapadatok!X10</f>
        <v>77.371085555432401</v>
      </c>
      <c r="U6" s="34">
        <f>+Alapadatok!Y10</f>
        <v>77.594497783738689</v>
      </c>
      <c r="V6" s="34">
        <f>+Alapadatok!Z10</f>
        <v>75.150100384523768</v>
      </c>
      <c r="W6" s="34">
        <f>+Alapadatok!AA10</f>
        <v>73.757011826894001</v>
      </c>
      <c r="X6" s="34">
        <f>+Alapadatok!AB10</f>
        <v>75.733724619346916</v>
      </c>
      <c r="Y6" s="34">
        <f>+Alapadatok!AC10</f>
        <v>75.759831338552601</v>
      </c>
      <c r="Z6" s="34">
        <f>+Alapadatok!AD10</f>
        <v>76.754564625484193</v>
      </c>
    </row>
    <row r="7" spans="1:30" s="7" customFormat="1" x14ac:dyDescent="0.2">
      <c r="A7" s="8"/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30" x14ac:dyDescent="0.2">
      <c r="A8" s="43"/>
      <c r="B8" s="43"/>
      <c r="C8" s="44" t="s">
        <v>223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30" s="4" customFormat="1" x14ac:dyDescent="0.2">
      <c r="A9" s="33"/>
      <c r="B9" s="33"/>
      <c r="C9" s="33" t="s">
        <v>7</v>
      </c>
      <c r="D9" s="33" t="s">
        <v>8</v>
      </c>
      <c r="E9" s="33" t="s">
        <v>9</v>
      </c>
      <c r="F9" s="33" t="s">
        <v>10</v>
      </c>
      <c r="G9" s="33" t="s">
        <v>11</v>
      </c>
      <c r="H9" s="33" t="s">
        <v>12</v>
      </c>
      <c r="I9" s="33" t="s">
        <v>0</v>
      </c>
      <c r="J9" s="33" t="s">
        <v>1</v>
      </c>
      <c r="K9" s="33" t="s">
        <v>2</v>
      </c>
      <c r="L9" s="33" t="s">
        <v>6</v>
      </c>
      <c r="M9" s="33" t="s">
        <v>5</v>
      </c>
      <c r="N9" s="33" t="s">
        <v>13</v>
      </c>
      <c r="O9" s="33" t="s">
        <v>14</v>
      </c>
      <c r="P9" s="33" t="s">
        <v>15</v>
      </c>
      <c r="Q9" s="33" t="s">
        <v>20</v>
      </c>
      <c r="R9" s="33" t="s">
        <v>32</v>
      </c>
      <c r="S9" s="33" t="s">
        <v>33</v>
      </c>
      <c r="T9" s="33" t="s">
        <v>34</v>
      </c>
      <c r="U9" s="33" t="s">
        <v>35</v>
      </c>
      <c r="V9" s="33" t="s">
        <v>170</v>
      </c>
      <c r="W9" s="33" t="s">
        <v>724</v>
      </c>
      <c r="X9" s="33" t="s">
        <v>725</v>
      </c>
      <c r="Y9" s="33" t="s">
        <v>727</v>
      </c>
      <c r="Z9" s="33" t="s">
        <v>728</v>
      </c>
    </row>
    <row r="10" spans="1:30" s="6" customFormat="1" x14ac:dyDescent="0.2">
      <c r="A10" s="33" t="s">
        <v>18</v>
      </c>
      <c r="B10" s="33" t="s">
        <v>21</v>
      </c>
      <c r="C10" s="45">
        <f>+Alapadatok!G11</f>
        <v>63.738342388704751</v>
      </c>
      <c r="D10" s="45">
        <f>+Alapadatok!H11</f>
        <v>62.639836275863416</v>
      </c>
      <c r="E10" s="45">
        <f>+Alapadatok!I11</f>
        <v>59.794168564723194</v>
      </c>
      <c r="F10" s="45">
        <f>+Alapadatok!J11</f>
        <v>56.299422279903752</v>
      </c>
      <c r="G10" s="45">
        <f>+Alapadatok!K11</f>
        <v>54.484234658493101</v>
      </c>
      <c r="H10" s="45">
        <f>+Alapadatok!L11</f>
        <v>58.59272878908213</v>
      </c>
      <c r="I10" s="45">
        <f>+Alapadatok!M11</f>
        <v>52.798522670575032</v>
      </c>
      <c r="J10" s="45">
        <f>+Alapadatok!N11</f>
        <v>51.062093968335461</v>
      </c>
      <c r="K10" s="45">
        <f>+Alapadatok!O11</f>
        <v>51.78068974465711</v>
      </c>
      <c r="L10" s="45">
        <f>+Alapadatok!P11</f>
        <v>51.902282375096647</v>
      </c>
      <c r="M10" s="45">
        <f>+Alapadatok!Q11</f>
        <v>55.207100257696197</v>
      </c>
      <c r="N10" s="45">
        <f>+Alapadatok!R11</f>
        <v>58.359477286988515</v>
      </c>
      <c r="O10" s="45">
        <f>+Alapadatok!S11</f>
        <v>56.357490116884811</v>
      </c>
      <c r="P10" s="45">
        <f>+Alapadatok!T11</f>
        <v>53.147644379751497</v>
      </c>
      <c r="Q10" s="45">
        <f>+Alapadatok!U11</f>
        <v>54.043221122572831</v>
      </c>
      <c r="R10" s="45">
        <f>+Alapadatok!V11</f>
        <v>52.82655124799237</v>
      </c>
      <c r="S10" s="45">
        <f>+Alapadatok!W11</f>
        <v>55.713387574779269</v>
      </c>
      <c r="T10" s="45">
        <f>+Alapadatok!X11</f>
        <v>47.079896394706964</v>
      </c>
      <c r="U10" s="45">
        <f>+Alapadatok!Y11</f>
        <v>43.970176806510743</v>
      </c>
      <c r="V10" s="45">
        <f>+Alapadatok!Z11</f>
        <v>50.249312443146522</v>
      </c>
      <c r="W10" s="45">
        <f>+Alapadatok!AA11</f>
        <v>50.058936209784299</v>
      </c>
      <c r="X10" s="45">
        <f>+Alapadatok!AB11</f>
        <v>50.338971068060218</v>
      </c>
      <c r="Y10" s="45">
        <f>+Alapadatok!AC11</f>
        <v>57.340352359122846</v>
      </c>
      <c r="Z10" s="45">
        <f>+Alapadatok!AD11</f>
        <v>56.502714000113109</v>
      </c>
    </row>
    <row r="11" spans="1:30" s="7" customFormat="1" x14ac:dyDescent="0.2">
      <c r="A11" s="33" t="s">
        <v>19</v>
      </c>
      <c r="B11" s="35" t="s">
        <v>22</v>
      </c>
      <c r="C11" s="45">
        <f>+Alapadatok!G12</f>
        <v>164.47615276417534</v>
      </c>
      <c r="D11" s="45">
        <f>+Alapadatok!H12</f>
        <v>160.36086262893861</v>
      </c>
      <c r="E11" s="45">
        <f>+Alapadatok!I12</f>
        <v>151.68424803049567</v>
      </c>
      <c r="F11" s="45">
        <f>+Alapadatok!J12</f>
        <v>141.52317747751542</v>
      </c>
      <c r="G11" s="45">
        <f>+Alapadatok!K12</f>
        <v>135.83715453258327</v>
      </c>
      <c r="H11" s="45">
        <f>+Alapadatok!L12</f>
        <v>144.89521650691827</v>
      </c>
      <c r="I11" s="45">
        <f>+Alapadatok!M12</f>
        <v>130.57424661499473</v>
      </c>
      <c r="J11" s="45">
        <f>+Alapadatok!N12</f>
        <v>127.44546979865773</v>
      </c>
      <c r="K11" s="45">
        <f>+Alapadatok!O12</f>
        <v>127.96687832098245</v>
      </c>
      <c r="L11" s="45">
        <f>+Alapadatok!P12</f>
        <v>127.01624949352622</v>
      </c>
      <c r="M11" s="45">
        <f>+Alapadatok!Q12</f>
        <v>133.59330346840133</v>
      </c>
      <c r="N11" s="45">
        <f>+Alapadatok!R12</f>
        <v>139.7001809253037</v>
      </c>
      <c r="O11" s="45">
        <f>+Alapadatok!S12</f>
        <v>133.84683842119742</v>
      </c>
      <c r="P11" s="45">
        <f>+Alapadatok!T12</f>
        <v>125.0180950835465</v>
      </c>
      <c r="Q11" s="45">
        <f>+Alapadatok!U12</f>
        <v>125.98837926786271</v>
      </c>
      <c r="R11" s="45">
        <f>+Alapadatok!V12</f>
        <v>122.1568155216235</v>
      </c>
      <c r="S11" s="45">
        <f>+Alapadatok!W12</f>
        <v>126.71984751846249</v>
      </c>
      <c r="T11" s="45">
        <f>+Alapadatok!X12</f>
        <v>106.42541442374201</v>
      </c>
      <c r="U11" s="45">
        <f>+Alapadatok!Y12</f>
        <v>98.975649294594646</v>
      </c>
      <c r="V11" s="45">
        <f>+Alapadatok!Z12</f>
        <v>112.59645421444857</v>
      </c>
      <c r="W11" s="45">
        <f>+Alapadatok!AA12</f>
        <v>111.75418217929075</v>
      </c>
      <c r="X11" s="45">
        <f>+Alapadatok!AB12</f>
        <v>111.95098699272629</v>
      </c>
      <c r="Y11" s="45">
        <f>+Alapadatok!AC12</f>
        <v>126.87902922554176</v>
      </c>
      <c r="Z11" s="45">
        <f>+Alapadatok!AD12</f>
        <v>124.4390995502436</v>
      </c>
    </row>
    <row r="12" spans="1:30" s="7" customFormat="1" x14ac:dyDescent="0.2">
      <c r="A12" s="8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30" s="7" customFormat="1" x14ac:dyDescent="0.2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23" spans="14:14" x14ac:dyDescent="0.2">
      <c r="N23" s="10"/>
    </row>
    <row r="39" spans="1:29" x14ac:dyDescent="0.2">
      <c r="B39" s="11" t="s">
        <v>53</v>
      </c>
      <c r="C39" s="11" t="s">
        <v>54</v>
      </c>
      <c r="D39" s="11" t="s">
        <v>55</v>
      </c>
      <c r="E39" s="11" t="s">
        <v>56</v>
      </c>
      <c r="F39" s="11" t="s">
        <v>7</v>
      </c>
      <c r="G39" s="11" t="s">
        <v>8</v>
      </c>
      <c r="H39" s="11" t="s">
        <v>9</v>
      </c>
      <c r="I39" s="11" t="s">
        <v>10</v>
      </c>
      <c r="J39" s="11" t="s">
        <v>11</v>
      </c>
      <c r="K39" s="11" t="s">
        <v>12</v>
      </c>
      <c r="L39" s="11" t="s">
        <v>0</v>
      </c>
      <c r="M39" s="11" t="s">
        <v>1</v>
      </c>
      <c r="N39" s="11" t="s">
        <v>2</v>
      </c>
      <c r="O39" s="11" t="s">
        <v>6</v>
      </c>
      <c r="P39" s="11" t="s">
        <v>5</v>
      </c>
      <c r="Q39" s="11" t="s">
        <v>13</v>
      </c>
      <c r="R39" s="11" t="s">
        <v>14</v>
      </c>
      <c r="S39" s="11" t="s">
        <v>15</v>
      </c>
      <c r="T39" s="11" t="s">
        <v>20</v>
      </c>
      <c r="U39" s="11" t="s">
        <v>32</v>
      </c>
      <c r="V39" s="11" t="s">
        <v>33</v>
      </c>
      <c r="W39" s="11" t="s">
        <v>34</v>
      </c>
      <c r="X39" s="11" t="s">
        <v>35</v>
      </c>
      <c r="Y39" s="11" t="s">
        <v>170</v>
      </c>
      <c r="Z39" s="11" t="s">
        <v>724</v>
      </c>
      <c r="AA39" s="11" t="s">
        <v>725</v>
      </c>
      <c r="AB39" s="11" t="s">
        <v>727</v>
      </c>
      <c r="AC39" s="11" t="s">
        <v>728</v>
      </c>
    </row>
    <row r="40" spans="1:29" x14ac:dyDescent="0.2">
      <c r="A40" s="3" t="s">
        <v>66</v>
      </c>
      <c r="B40" s="12">
        <f>+Alapadatok!C21</f>
        <v>84.9</v>
      </c>
      <c r="C40" s="12">
        <f>+Alapadatok!D21</f>
        <v>86.4</v>
      </c>
      <c r="D40" s="12">
        <f>+Alapadatok!E21</f>
        <v>87.5</v>
      </c>
      <c r="E40" s="12">
        <f>+Alapadatok!F21</f>
        <v>88.1</v>
      </c>
      <c r="F40" s="12">
        <f>+Alapadatok!G21</f>
        <v>88.8</v>
      </c>
      <c r="G40" s="12">
        <f>+Alapadatok!H21</f>
        <v>90</v>
      </c>
      <c r="H40" s="12">
        <f>+Alapadatok!I21</f>
        <v>90.5</v>
      </c>
      <c r="I40" s="12">
        <f>+Alapadatok!J21</f>
        <v>90.6</v>
      </c>
      <c r="J40" s="12">
        <f>+Alapadatok!K21</f>
        <v>91.1</v>
      </c>
      <c r="K40" s="12">
        <f>+Alapadatok!L21</f>
        <v>91.4</v>
      </c>
      <c r="L40" s="12">
        <f>+Alapadatok!M21</f>
        <v>92.1</v>
      </c>
      <c r="M40" s="12">
        <f>+Alapadatok!N21</f>
        <v>92.6</v>
      </c>
      <c r="N40" s="12">
        <f>+Alapadatok!O21</f>
        <v>93</v>
      </c>
      <c r="O40" s="12">
        <f>+Alapadatok!P21</f>
        <v>93.2</v>
      </c>
      <c r="P40" s="12">
        <f>+Alapadatok!Q21</f>
        <v>93.7</v>
      </c>
      <c r="Q40" s="12">
        <f>+Alapadatok!R21</f>
        <v>94</v>
      </c>
      <c r="R40" s="12">
        <f>+Alapadatok!S21</f>
        <v>94.284965359994644</v>
      </c>
      <c r="S40" s="12">
        <f>+Alapadatok!T21</f>
        <v>94.7</v>
      </c>
      <c r="T40" s="12">
        <f>+Alapadatok!U21</f>
        <v>94.905744525633963</v>
      </c>
      <c r="U40" s="12">
        <f>+Alapadatok!V21</f>
        <v>95.011662138125615</v>
      </c>
      <c r="V40" s="12">
        <f>+Alapadatok!W21</f>
        <v>94.899924234672469</v>
      </c>
      <c r="W40" s="12">
        <f>+Alapadatok!X21</f>
        <v>94.7</v>
      </c>
      <c r="X40" s="12">
        <f>+Alapadatok!Y21</f>
        <v>94.3</v>
      </c>
      <c r="Y40" s="12">
        <f>+Alapadatok!Z21</f>
        <v>94.432073138916294</v>
      </c>
      <c r="Z40" s="12">
        <f>+Alapadatok!AA21</f>
        <v>94.638642312790665</v>
      </c>
      <c r="AA40" s="12">
        <f>+Alapadatok!AB21</f>
        <v>94.771752841891129</v>
      </c>
      <c r="AB40" s="12">
        <f>+Alapadatok!AC21</f>
        <v>95.150283266765356</v>
      </c>
      <c r="AC40" s="12">
        <f>+Alapadatok!AD21</f>
        <v>95.233672202828899</v>
      </c>
    </row>
    <row r="41" spans="1:29" x14ac:dyDescent="0.2">
      <c r="A41" s="3" t="s">
        <v>67</v>
      </c>
      <c r="B41" s="12">
        <f>+Alapadatok!C29</f>
        <v>41.6</v>
      </c>
      <c r="C41" s="12">
        <f>+Alapadatok!D29</f>
        <v>42.1</v>
      </c>
      <c r="D41" s="12">
        <f>+Alapadatok!E29</f>
        <v>42.7</v>
      </c>
      <c r="E41" s="12">
        <f>+Alapadatok!F29</f>
        <v>43</v>
      </c>
      <c r="F41" s="12">
        <f>+Alapadatok!G29</f>
        <v>43.4</v>
      </c>
      <c r="G41" s="12">
        <f>+Alapadatok!H29</f>
        <v>44.2</v>
      </c>
      <c r="H41" s="12">
        <f>+Alapadatok!I29</f>
        <v>44.9</v>
      </c>
      <c r="I41" s="12">
        <f>+Alapadatok!J29</f>
        <v>46</v>
      </c>
      <c r="J41" s="12">
        <f>+Alapadatok!K29</f>
        <v>47.6</v>
      </c>
      <c r="K41" s="12">
        <f>+Alapadatok!L29</f>
        <v>49.1</v>
      </c>
      <c r="L41" s="12">
        <f>+Alapadatok!M29</f>
        <v>51</v>
      </c>
      <c r="M41" s="12">
        <f>+Alapadatok!N29</f>
        <v>53.4</v>
      </c>
      <c r="N41" s="12">
        <f>+Alapadatok!O29</f>
        <v>56</v>
      </c>
      <c r="O41" s="12">
        <f>+Alapadatok!P29</f>
        <v>59.1</v>
      </c>
      <c r="P41" s="12">
        <f>+Alapadatok!Q29</f>
        <v>62.2</v>
      </c>
      <c r="Q41" s="12">
        <f>+Alapadatok!R29</f>
        <v>64.900000000000006</v>
      </c>
      <c r="R41" s="12">
        <f>+Alapadatok!S29</f>
        <v>67.400000000000006</v>
      </c>
      <c r="S41" s="12">
        <f>+Alapadatok!T29</f>
        <v>69.8</v>
      </c>
      <c r="T41" s="12">
        <f>+Alapadatok!U29</f>
        <v>70.998810781841797</v>
      </c>
      <c r="U41" s="12">
        <f>+Alapadatok!V29</f>
        <v>72.031096264074861</v>
      </c>
      <c r="V41" s="12">
        <f>+Alapadatok!W29</f>
        <v>72.298471701822621</v>
      </c>
      <c r="W41" s="12">
        <f>+Alapadatok!X29</f>
        <v>72.7</v>
      </c>
      <c r="X41" s="12">
        <f>+Alapadatok!Y29</f>
        <v>74</v>
      </c>
      <c r="Y41" s="12">
        <f>+Alapadatok!Z29</f>
        <v>74.994067671646192</v>
      </c>
      <c r="Z41" s="12">
        <f>+Alapadatok!AA29</f>
        <v>76.643288624961599</v>
      </c>
      <c r="AA41" s="12">
        <f>+Alapadatok!AB29</f>
        <v>78.558381610643266</v>
      </c>
      <c r="AB41" s="12">
        <f>+Alapadatok!AC29</f>
        <v>80.650819085302984</v>
      </c>
      <c r="AC41" s="12">
        <f>+Alapadatok!AD29</f>
        <v>81.457824272701615</v>
      </c>
    </row>
    <row r="42" spans="1:29" x14ac:dyDescent="0.2">
      <c r="A42" s="3" t="s">
        <v>68</v>
      </c>
      <c r="B42" s="12">
        <f>+Alapadatok!C34</f>
        <v>43.300000000000004</v>
      </c>
      <c r="C42" s="12">
        <f>+Alapadatok!D34</f>
        <v>44.300000000000004</v>
      </c>
      <c r="D42" s="12">
        <f>+Alapadatok!E34</f>
        <v>44.8</v>
      </c>
      <c r="E42" s="12">
        <f>+Alapadatok!F34</f>
        <v>45.099999999999994</v>
      </c>
      <c r="F42" s="12">
        <f>+Alapadatok!G34</f>
        <v>45.4</v>
      </c>
      <c r="G42" s="12">
        <f>+Alapadatok!H34</f>
        <v>45.8</v>
      </c>
      <c r="H42" s="12">
        <f>+Alapadatok!I34</f>
        <v>45.6</v>
      </c>
      <c r="I42" s="12">
        <f>+Alapadatok!J34</f>
        <v>44.599999999999994</v>
      </c>
      <c r="J42" s="12">
        <f>+Alapadatok!K34</f>
        <v>43.499999999999993</v>
      </c>
      <c r="K42" s="12">
        <f>+Alapadatok!L34</f>
        <v>42.300000000000004</v>
      </c>
      <c r="L42" s="12">
        <f>+Alapadatok!M34</f>
        <v>41.099999999999994</v>
      </c>
      <c r="M42" s="12">
        <f>+Alapadatok!N34</f>
        <v>39.199999999999996</v>
      </c>
      <c r="N42" s="12">
        <f>+Alapadatok!O34</f>
        <v>37</v>
      </c>
      <c r="O42" s="12">
        <f>+Alapadatok!P34</f>
        <v>34.1</v>
      </c>
      <c r="P42" s="12">
        <f>+Alapadatok!Q34</f>
        <v>31.5</v>
      </c>
      <c r="Q42" s="12">
        <f>+Alapadatok!R34</f>
        <v>29.099999999999994</v>
      </c>
      <c r="R42" s="12">
        <f>+Alapadatok!S34</f>
        <v>26.884965359994638</v>
      </c>
      <c r="S42" s="12">
        <f>+Alapadatok!T34</f>
        <v>24.900000000000006</v>
      </c>
      <c r="T42" s="12">
        <f>+Alapadatok!U34</f>
        <v>23.906933743792166</v>
      </c>
      <c r="U42" s="12">
        <f>+Alapadatok!V34</f>
        <v>22.980565874050754</v>
      </c>
      <c r="V42" s="12">
        <f>+Alapadatok!W34</f>
        <v>22.601452532849848</v>
      </c>
      <c r="W42" s="12">
        <f>+Alapadatok!X34</f>
        <v>22</v>
      </c>
      <c r="X42" s="12">
        <f>+Alapadatok!Y34</f>
        <v>20.299999999999997</v>
      </c>
      <c r="Y42" s="12">
        <f>+Alapadatok!Z34</f>
        <v>19.438005467270102</v>
      </c>
      <c r="Z42" s="12">
        <f>+Alapadatok!AA34</f>
        <v>17.995353687829066</v>
      </c>
      <c r="AA42" s="12">
        <f>+Alapadatok!AB34</f>
        <v>16.213371231247862</v>
      </c>
      <c r="AB42" s="12">
        <f>+Alapadatok!AC34</f>
        <v>14.499464181462372</v>
      </c>
      <c r="AC42" s="12">
        <f>+Alapadatok!AD34</f>
        <v>13.775847930127284</v>
      </c>
    </row>
    <row r="71" spans="1:30" x14ac:dyDescent="0.2">
      <c r="A71" s="3" t="s">
        <v>225</v>
      </c>
    </row>
    <row r="72" spans="1:30" x14ac:dyDescent="0.2">
      <c r="C72" s="11" t="s">
        <v>8</v>
      </c>
      <c r="D72" s="11" t="s">
        <v>9</v>
      </c>
      <c r="E72" s="11" t="s">
        <v>10</v>
      </c>
      <c r="F72" s="11" t="s">
        <v>11</v>
      </c>
      <c r="G72" s="11" t="s">
        <v>12</v>
      </c>
      <c r="H72" s="11" t="s">
        <v>0</v>
      </c>
      <c r="I72" s="11" t="s">
        <v>1</v>
      </c>
      <c r="J72" s="11" t="s">
        <v>2</v>
      </c>
      <c r="K72" s="11" t="s">
        <v>6</v>
      </c>
      <c r="L72" s="11" t="s">
        <v>5</v>
      </c>
      <c r="M72" s="11" t="s">
        <v>13</v>
      </c>
      <c r="N72" s="11" t="s">
        <v>14</v>
      </c>
      <c r="O72" s="11" t="s">
        <v>15</v>
      </c>
      <c r="P72" s="11" t="s">
        <v>20</v>
      </c>
      <c r="Q72" s="11" t="s">
        <v>32</v>
      </c>
      <c r="R72" s="11" t="s">
        <v>33</v>
      </c>
      <c r="S72" s="11" t="s">
        <v>34</v>
      </c>
      <c r="T72" s="11" t="s">
        <v>35</v>
      </c>
      <c r="U72" s="11" t="s">
        <v>170</v>
      </c>
      <c r="V72" s="11" t="s">
        <v>724</v>
      </c>
      <c r="W72" s="11" t="s">
        <v>725</v>
      </c>
      <c r="X72" s="11" t="s">
        <v>727</v>
      </c>
      <c r="Y72" s="11" t="s">
        <v>728</v>
      </c>
      <c r="Z72" s="11" t="s">
        <v>729</v>
      </c>
    </row>
    <row r="73" spans="1:30" x14ac:dyDescent="0.2">
      <c r="A73" s="3" t="s">
        <v>228</v>
      </c>
      <c r="B73" s="3" t="s">
        <v>38</v>
      </c>
      <c r="C73" s="13">
        <f>+Alapadatok!H42-C74-C75</f>
        <v>134317.89999999997</v>
      </c>
      <c r="D73" s="13">
        <f>+Alapadatok!I42-D74-D75</f>
        <v>194412.19999999995</v>
      </c>
      <c r="E73" s="13">
        <f>+Alapadatok!J42-E74-E75</f>
        <v>183305.59999999998</v>
      </c>
      <c r="F73" s="13">
        <f>+Alapadatok!K42-F74-F75</f>
        <v>170139.09999999992</v>
      </c>
      <c r="G73" s="13">
        <f>+Alapadatok!L42-G74-G75</f>
        <v>167511.90000000008</v>
      </c>
      <c r="H73" s="13">
        <f>+Alapadatok!M42-H74-H75</f>
        <v>161258.60000000003</v>
      </c>
      <c r="I73" s="13">
        <f>+Alapadatok!N42-I74-I75</f>
        <v>152181.19999999995</v>
      </c>
      <c r="J73" s="13">
        <f>+Alapadatok!O42-J74-J75</f>
        <v>180010.5</v>
      </c>
      <c r="K73" s="13">
        <f>+Alapadatok!P42-K74-K75</f>
        <v>178688.60000000003</v>
      </c>
      <c r="L73" s="13">
        <f>+Alapadatok!Q42-L74-L75</f>
        <v>168629.10000000003</v>
      </c>
      <c r="M73" s="13">
        <f>+Alapadatok!R42-M74-M75</f>
        <v>156533.59999999916</v>
      </c>
      <c r="N73" s="13">
        <f>+Alapadatok!S42-N74-N75</f>
        <v>155468.20000000054</v>
      </c>
      <c r="O73" s="13">
        <f>+Alapadatok!T42-O74-O75</f>
        <v>152327.70000000001</v>
      </c>
      <c r="P73" s="13">
        <f>+Alapadatok!U42-P74-P75</f>
        <v>148912.90000000002</v>
      </c>
      <c r="Q73" s="13">
        <f>+Alapadatok!V42-Q74-Q75</f>
        <v>150823</v>
      </c>
      <c r="R73" s="13">
        <f>+Alapadatok!W42-R74-R75</f>
        <v>142767.29999999999</v>
      </c>
      <c r="S73" s="13">
        <f>+Alapadatok!X42-S74-S75</f>
        <v>146221.00000000006</v>
      </c>
      <c r="T73" s="13">
        <f>+Alapadatok!Y42-T74-T75</f>
        <v>146085.69999999995</v>
      </c>
      <c r="U73" s="13">
        <f>+Alapadatok!Z42-U74-U75</f>
        <v>153247.99999999983</v>
      </c>
      <c r="V73" s="13">
        <f>+Alapadatok!AA42-V74-V75</f>
        <v>147005.7000000003</v>
      </c>
      <c r="W73" s="13">
        <f>+Alapadatok!AB42-W74-W75</f>
        <v>162371.53000000026</v>
      </c>
      <c r="X73" s="13">
        <f>+Alapadatok!AC42-X74-X75</f>
        <v>152399.35000000015</v>
      </c>
      <c r="Y73" s="13">
        <f>+Alapadatok!AD42-Y74-Y75</f>
        <v>171321.04999999987</v>
      </c>
      <c r="Z73" s="13"/>
    </row>
    <row r="74" spans="1:30" x14ac:dyDescent="0.2">
      <c r="A74" s="3" t="s">
        <v>41</v>
      </c>
      <c r="B74" s="3" t="s">
        <v>38</v>
      </c>
      <c r="C74" s="13">
        <f>+Alapadatok!H45</f>
        <v>240229.5</v>
      </c>
      <c r="D74" s="13">
        <f>+Alapadatok!I45</f>
        <v>185202.2</v>
      </c>
      <c r="E74" s="13">
        <f>+Alapadatok!J45</f>
        <v>180066.8</v>
      </c>
      <c r="F74" s="13">
        <f>+Alapadatok!K45</f>
        <v>172565.8</v>
      </c>
      <c r="G74" s="13">
        <f>+Alapadatok!L45</f>
        <v>167288.20000000001</v>
      </c>
      <c r="H74" s="13">
        <f>+Alapadatok!M45</f>
        <v>172041.1</v>
      </c>
      <c r="I74" s="13">
        <f>+Alapadatok!N45</f>
        <v>162568.9</v>
      </c>
      <c r="J74" s="13">
        <f>+Alapadatok!O45</f>
        <v>165145.70000000001</v>
      </c>
      <c r="K74" s="13">
        <f>+Alapadatok!P45</f>
        <v>165400.1</v>
      </c>
      <c r="L74" s="13">
        <f>+Alapadatok!Q45</f>
        <v>160799.6</v>
      </c>
      <c r="M74" s="13">
        <f>+Alapadatok!R45</f>
        <v>149677.70000000077</v>
      </c>
      <c r="N74" s="13">
        <f>+Alapadatok!S45</f>
        <v>142709.4</v>
      </c>
      <c r="O74" s="13">
        <f>+Alapadatok!T45</f>
        <v>138624</v>
      </c>
      <c r="P74" s="13">
        <f>+Alapadatok!U45</f>
        <v>130022.1</v>
      </c>
      <c r="Q74" s="13">
        <f>+Alapadatok!V45</f>
        <v>121893.5</v>
      </c>
      <c r="R74" s="13">
        <f>+Alapadatok!W45</f>
        <v>113808.6</v>
      </c>
      <c r="S74" s="13">
        <f>+Alapadatok!X45</f>
        <v>113813.8</v>
      </c>
      <c r="T74" s="13">
        <f>+Alapadatok!Y45</f>
        <v>110794.4</v>
      </c>
      <c r="U74" s="13">
        <f>+Alapadatok!Z45</f>
        <v>104873.2</v>
      </c>
      <c r="V74" s="13">
        <f>+Alapadatok!AA45</f>
        <v>101887.5</v>
      </c>
      <c r="W74" s="13">
        <f>+Alapadatok!AB45</f>
        <v>107394.189999999</v>
      </c>
      <c r="X74" s="13">
        <f>+Alapadatok!AC45</f>
        <v>106820.29</v>
      </c>
      <c r="Y74" s="13">
        <f>+Alapadatok!AD45</f>
        <v>112349.13</v>
      </c>
      <c r="Z74" s="13"/>
    </row>
    <row r="75" spans="1:30" x14ac:dyDescent="0.2">
      <c r="A75" s="3" t="s">
        <v>224</v>
      </c>
      <c r="B75" s="3" t="s">
        <v>38</v>
      </c>
      <c r="C75" s="13">
        <f>+Alapadatok!H44</f>
        <v>421389.3</v>
      </c>
      <c r="D75" s="13">
        <f>+Alapadatok!I44</f>
        <v>396295</v>
      </c>
      <c r="E75" s="13">
        <f>+Alapadatok!J44</f>
        <v>380276.6</v>
      </c>
      <c r="F75" s="13">
        <f>+Alapadatok!K44</f>
        <v>377209.8</v>
      </c>
      <c r="G75" s="13">
        <f>+Alapadatok!L44</f>
        <v>368726.7</v>
      </c>
      <c r="H75" s="13">
        <f>+Alapadatok!M44</f>
        <v>388062.2</v>
      </c>
      <c r="I75" s="13">
        <f>+Alapadatok!N44</f>
        <v>372445.4</v>
      </c>
      <c r="J75" s="13">
        <f>+Alapadatok!O44</f>
        <v>381181.5</v>
      </c>
      <c r="K75" s="13">
        <f>+Alapadatok!P44</f>
        <v>395187.8</v>
      </c>
      <c r="L75" s="13">
        <f>+Alapadatok!Q44</f>
        <v>372022.3</v>
      </c>
      <c r="M75" s="13">
        <f>+Alapadatok!R44</f>
        <v>371162.9</v>
      </c>
      <c r="N75" s="13">
        <f>+Alapadatok!S44</f>
        <v>370143.4</v>
      </c>
      <c r="O75" s="13">
        <f>+Alapadatok!T44</f>
        <v>375656.3</v>
      </c>
      <c r="P75" s="13">
        <f>+Alapadatok!U44</f>
        <v>361802.6</v>
      </c>
      <c r="Q75" s="13">
        <f>+Alapadatok!V44</f>
        <v>359779.1</v>
      </c>
      <c r="R75" s="13">
        <f>+Alapadatok!W44</f>
        <v>341079.3</v>
      </c>
      <c r="S75" s="13">
        <f>+Alapadatok!X44</f>
        <v>339940</v>
      </c>
      <c r="T75" s="13">
        <f>+Alapadatok!Y44</f>
        <v>341571.6</v>
      </c>
      <c r="U75" s="13">
        <f>+Alapadatok!Z44</f>
        <v>331191.30000000016</v>
      </c>
      <c r="V75" s="13">
        <f>+Alapadatok!AA44</f>
        <v>325613.89999999967</v>
      </c>
      <c r="W75" s="13">
        <f>+Alapadatok!AB44</f>
        <v>334765.48000000068</v>
      </c>
      <c r="X75" s="13">
        <f>+Alapadatok!AC44</f>
        <v>335449.75999999989</v>
      </c>
      <c r="Y75" s="13">
        <f>+Alapadatok!AD44</f>
        <v>340787.12000000017</v>
      </c>
      <c r="Z75" s="13"/>
    </row>
    <row r="76" spans="1:30" x14ac:dyDescent="0.2">
      <c r="A76" s="3" t="s">
        <v>37</v>
      </c>
      <c r="B76" s="3" t="s">
        <v>38</v>
      </c>
      <c r="C76" s="13">
        <f>SUM(C73:C75)</f>
        <v>795936.7</v>
      </c>
      <c r="D76" s="13">
        <f t="shared" ref="D76:U76" si="0">SUM(D73:D75)</f>
        <v>775909.39999999991</v>
      </c>
      <c r="E76" s="13">
        <f t="shared" si="0"/>
        <v>743649</v>
      </c>
      <c r="F76" s="13">
        <f t="shared" si="0"/>
        <v>719914.7</v>
      </c>
      <c r="G76" s="13">
        <f t="shared" si="0"/>
        <v>703526.8</v>
      </c>
      <c r="H76" s="13">
        <f t="shared" si="0"/>
        <v>721361.90000000014</v>
      </c>
      <c r="I76" s="13">
        <f t="shared" si="0"/>
        <v>687195.5</v>
      </c>
      <c r="J76" s="13">
        <f t="shared" si="0"/>
        <v>726337.7</v>
      </c>
      <c r="K76" s="13">
        <f t="shared" si="0"/>
        <v>739276.5</v>
      </c>
      <c r="L76" s="13">
        <f t="shared" si="0"/>
        <v>701451</v>
      </c>
      <c r="M76" s="13">
        <f t="shared" si="0"/>
        <v>677374.2</v>
      </c>
      <c r="N76" s="13">
        <f t="shared" si="0"/>
        <v>668321.00000000058</v>
      </c>
      <c r="O76" s="13">
        <f t="shared" si="0"/>
        <v>666608</v>
      </c>
      <c r="P76" s="13">
        <f t="shared" si="0"/>
        <v>640737.6</v>
      </c>
      <c r="Q76" s="13">
        <f t="shared" si="0"/>
        <v>632495.6</v>
      </c>
      <c r="R76" s="13">
        <f t="shared" si="0"/>
        <v>597655.19999999995</v>
      </c>
      <c r="S76" s="13">
        <f t="shared" si="0"/>
        <v>599974.80000000005</v>
      </c>
      <c r="T76" s="13">
        <f t="shared" si="0"/>
        <v>598451.69999999995</v>
      </c>
      <c r="U76" s="13">
        <f t="shared" si="0"/>
        <v>589312.5</v>
      </c>
      <c r="V76" s="13">
        <f>SUM(V73:V75)</f>
        <v>574507.1</v>
      </c>
      <c r="W76" s="13">
        <f>SUM(W73:W75)</f>
        <v>604531.19999999995</v>
      </c>
      <c r="X76" s="13">
        <f>SUM(X73:X75)</f>
        <v>594669.4</v>
      </c>
      <c r="Y76" s="13">
        <f>SUM(Y73:Y75)</f>
        <v>624457.30000000005</v>
      </c>
      <c r="Z76" s="13"/>
    </row>
    <row r="77" spans="1:30" x14ac:dyDescent="0.2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</row>
    <row r="78" spans="1:30" x14ac:dyDescent="0.2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</row>
    <row r="79" spans="1:30" x14ac:dyDescent="0.2">
      <c r="A79" s="3" t="s">
        <v>227</v>
      </c>
      <c r="C79" s="11" t="s">
        <v>53</v>
      </c>
      <c r="D79" s="11" t="s">
        <v>54</v>
      </c>
      <c r="E79" s="11" t="s">
        <v>55</v>
      </c>
      <c r="F79" s="11" t="s">
        <v>56</v>
      </c>
      <c r="G79" s="11" t="s">
        <v>7</v>
      </c>
      <c r="H79" s="11" t="s">
        <v>8</v>
      </c>
      <c r="I79" s="11" t="s">
        <v>9</v>
      </c>
      <c r="J79" s="11" t="s">
        <v>10</v>
      </c>
      <c r="K79" s="11" t="s">
        <v>11</v>
      </c>
      <c r="L79" s="11" t="s">
        <v>12</v>
      </c>
      <c r="M79" s="11" t="s">
        <v>0</v>
      </c>
      <c r="N79" s="11" t="s">
        <v>1</v>
      </c>
      <c r="O79" s="11" t="s">
        <v>2</v>
      </c>
      <c r="P79" s="11" t="s">
        <v>6</v>
      </c>
      <c r="Q79" s="11" t="s">
        <v>5</v>
      </c>
      <c r="R79" s="11" t="s">
        <v>13</v>
      </c>
      <c r="S79" s="11" t="s">
        <v>14</v>
      </c>
      <c r="T79" s="11" t="s">
        <v>15</v>
      </c>
      <c r="U79" s="11" t="s">
        <v>20</v>
      </c>
      <c r="V79" s="11" t="s">
        <v>32</v>
      </c>
      <c r="W79" s="11" t="s">
        <v>33</v>
      </c>
      <c r="X79" s="11" t="s">
        <v>34</v>
      </c>
      <c r="Y79" s="11" t="s">
        <v>35</v>
      </c>
      <c r="Z79" s="11" t="s">
        <v>170</v>
      </c>
      <c r="AA79" s="11" t="s">
        <v>724</v>
      </c>
      <c r="AB79" s="11" t="s">
        <v>725</v>
      </c>
      <c r="AC79" s="11" t="s">
        <v>727</v>
      </c>
      <c r="AD79" s="11" t="s">
        <v>728</v>
      </c>
    </row>
    <row r="80" spans="1:30" x14ac:dyDescent="0.2">
      <c r="A80" s="3" t="s">
        <v>229</v>
      </c>
      <c r="B80" s="3" t="s">
        <v>38</v>
      </c>
      <c r="C80" s="13">
        <f t="shared" ref="C80:H80" si="1">+C84-C85</f>
        <v>97814.20000000007</v>
      </c>
      <c r="D80" s="13">
        <f t="shared" si="1"/>
        <v>87545.599999999977</v>
      </c>
      <c r="E80" s="13">
        <f t="shared" si="1"/>
        <v>74601.70000000007</v>
      </c>
      <c r="F80" s="13">
        <f t="shared" si="1"/>
        <v>64948</v>
      </c>
      <c r="G80" s="13">
        <f t="shared" si="1"/>
        <v>59181.600000000093</v>
      </c>
      <c r="H80" s="13">
        <f t="shared" si="1"/>
        <v>56252.90000000014</v>
      </c>
      <c r="I80" s="13">
        <f t="shared" ref="I80:Y80" si="2">+I84-I85</f>
        <v>87388.300000000047</v>
      </c>
      <c r="J80" s="13">
        <f t="shared" si="2"/>
        <v>81832.400000000023</v>
      </c>
      <c r="K80" s="13">
        <f t="shared" si="2"/>
        <v>62074</v>
      </c>
      <c r="L80" s="13">
        <f t="shared" si="2"/>
        <v>65191.400000000023</v>
      </c>
      <c r="M80" s="13">
        <f t="shared" si="2"/>
        <v>51291.200000000012</v>
      </c>
      <c r="N80" s="13">
        <f t="shared" si="2"/>
        <v>39335.700000000012</v>
      </c>
      <c r="O80" s="13">
        <f t="shared" si="2"/>
        <v>33511.400000000023</v>
      </c>
      <c r="P80" s="13">
        <f t="shared" si="2"/>
        <v>36793.599999999977</v>
      </c>
      <c r="Q80" s="13">
        <f t="shared" si="2"/>
        <v>21621.20000000007</v>
      </c>
      <c r="R80" s="13">
        <f t="shared" si="2"/>
        <v>27686.100000000093</v>
      </c>
      <c r="S80" s="13">
        <f t="shared" si="2"/>
        <v>31344.500000000931</v>
      </c>
      <c r="T80" s="13">
        <f t="shared" si="2"/>
        <v>22906.299999999988</v>
      </c>
      <c r="U80" s="13">
        <f t="shared" si="2"/>
        <v>22319.199999999953</v>
      </c>
      <c r="V80" s="13">
        <f t="shared" si="2"/>
        <v>21496.79999999993</v>
      </c>
      <c r="W80" s="13">
        <f t="shared" si="2"/>
        <v>2963.6999999999534</v>
      </c>
      <c r="X80" s="13">
        <f t="shared" si="2"/>
        <v>1631.1000000000349</v>
      </c>
      <c r="Y80" s="13">
        <f t="shared" si="2"/>
        <v>4044.2999999999884</v>
      </c>
      <c r="Z80" s="13">
        <f>+Z84-Z85</f>
        <v>12892.099999999977</v>
      </c>
      <c r="AA80" s="13">
        <f>+AA84-AA85</f>
        <v>17874.400000001013</v>
      </c>
      <c r="AB80" s="13">
        <f>+AB84-AB85</f>
        <v>10873.709999999963</v>
      </c>
      <c r="AC80" s="13">
        <f>+AC84-AC85</f>
        <v>15719.099999999977</v>
      </c>
      <c r="AD80" s="13">
        <f>+AD84-AD85</f>
        <v>13220.459999999031</v>
      </c>
    </row>
    <row r="81" spans="1:30" x14ac:dyDescent="0.2">
      <c r="A81" s="3" t="s">
        <v>71</v>
      </c>
      <c r="B81" s="3" t="s">
        <v>38</v>
      </c>
      <c r="C81" s="13">
        <f>+Alapadatok!C50</f>
        <v>475968</v>
      </c>
      <c r="D81" s="13">
        <f>+Alapadatok!D50</f>
        <v>450223.7</v>
      </c>
      <c r="E81" s="13">
        <f>+Alapadatok!E50</f>
        <v>449544.4</v>
      </c>
      <c r="F81" s="13">
        <f>+Alapadatok!F50</f>
        <v>389484</v>
      </c>
      <c r="G81" s="13">
        <f>+Alapadatok!G50</f>
        <v>344382.9</v>
      </c>
      <c r="H81" s="13">
        <f>+Alapadatok!H50</f>
        <v>325450.90000000002</v>
      </c>
      <c r="I81" s="13">
        <f>+Alapadatok!I50</f>
        <v>265887.8</v>
      </c>
      <c r="J81" s="13">
        <f>+Alapadatok!J50</f>
        <v>231634.1</v>
      </c>
      <c r="K81" s="13">
        <f>+Alapadatok!K50</f>
        <v>222592.6</v>
      </c>
      <c r="L81" s="13">
        <f>+Alapadatok!L50</f>
        <v>224673.3</v>
      </c>
      <c r="M81" s="13">
        <f>+Alapadatok!M50</f>
        <v>168910</v>
      </c>
      <c r="N81" s="13">
        <f>+Alapadatok!N50</f>
        <v>197628.79999999999</v>
      </c>
      <c r="O81" s="13">
        <f>+Alapadatok!O50</f>
        <v>185064.4</v>
      </c>
      <c r="P81" s="13">
        <f>+Alapadatok!P50</f>
        <v>142450.5</v>
      </c>
      <c r="Q81" s="13">
        <f>+Alapadatok!Q50</f>
        <v>165074.20000000001</v>
      </c>
      <c r="R81" s="13">
        <f>+Alapadatok!R50</f>
        <v>174815.2</v>
      </c>
      <c r="S81" s="13">
        <f>+Alapadatok!S50</f>
        <v>152939.29999999999</v>
      </c>
      <c r="T81" s="13">
        <f>+Alapadatok!T50</f>
        <v>128143.3</v>
      </c>
      <c r="U81" s="13">
        <f>+Alapadatok!U50</f>
        <v>135844.79999999999</v>
      </c>
      <c r="V81" s="13">
        <f>+Alapadatok!V50</f>
        <v>123511.7</v>
      </c>
      <c r="W81" s="13">
        <f>+Alapadatok!W50</f>
        <v>17607.400000000001</v>
      </c>
      <c r="X81" s="13">
        <f>+Alapadatok!X50</f>
        <v>8930.2999999999993</v>
      </c>
      <c r="Y81" s="13">
        <f>+Alapadatok!Y50</f>
        <v>831.3</v>
      </c>
      <c r="Z81" s="13">
        <f>+Alapadatok!Z50</f>
        <v>562.20000000000005</v>
      </c>
      <c r="AA81" s="13">
        <f>+Alapadatok!AA50</f>
        <v>638.9</v>
      </c>
      <c r="AB81" s="13">
        <f>+Alapadatok!AB50</f>
        <v>746.35</v>
      </c>
      <c r="AC81" s="13">
        <f>+Alapadatok!AC50</f>
        <v>498.58</v>
      </c>
      <c r="AD81" s="13">
        <f>+Alapadatok!AD50</f>
        <v>510.84</v>
      </c>
    </row>
    <row r="82" spans="1:30" x14ac:dyDescent="0.2">
      <c r="A82" s="3" t="s">
        <v>72</v>
      </c>
      <c r="B82" s="3" t="s">
        <v>38</v>
      </c>
      <c r="C82" s="13">
        <f>+Alapadatok!C51</f>
        <v>280426.40000000002</v>
      </c>
      <c r="D82" s="13">
        <f>+Alapadatok!D51</f>
        <v>267869.2</v>
      </c>
      <c r="E82" s="13">
        <f>+Alapadatok!E51</f>
        <v>244066.1</v>
      </c>
      <c r="F82" s="13">
        <f>+Alapadatok!F51</f>
        <v>236191.5</v>
      </c>
      <c r="G82" s="13">
        <f>+Alapadatok!G51</f>
        <v>235859.3</v>
      </c>
      <c r="H82" s="13">
        <f>+Alapadatok!H51</f>
        <v>244992.3</v>
      </c>
      <c r="I82" s="13">
        <f>+Alapadatok!I51</f>
        <v>239665.2</v>
      </c>
      <c r="J82" s="13">
        <f>+Alapadatok!J51</f>
        <v>245385.9</v>
      </c>
      <c r="K82" s="13">
        <f>+Alapadatok!K51</f>
        <v>232776.6</v>
      </c>
      <c r="L82" s="13">
        <f>+Alapadatok!L51</f>
        <v>261597.3</v>
      </c>
      <c r="M82" s="13">
        <f>+Alapadatok!M51</f>
        <v>252978.1</v>
      </c>
      <c r="N82" s="13">
        <f>+Alapadatok!N51</f>
        <v>222229.4</v>
      </c>
      <c r="O82" s="13">
        <f>+Alapadatok!O51</f>
        <v>214865.1</v>
      </c>
      <c r="P82" s="13">
        <f>+Alapadatok!P51</f>
        <v>182455.4</v>
      </c>
      <c r="Q82" s="13">
        <f>+Alapadatok!Q51</f>
        <v>193403.7</v>
      </c>
      <c r="R82" s="13">
        <f>+Alapadatok!R51</f>
        <v>188778.9</v>
      </c>
      <c r="S82" s="13">
        <f>+Alapadatok!S51</f>
        <v>249641.1</v>
      </c>
      <c r="T82" s="13">
        <f>+Alapadatok!T51</f>
        <v>217654.1</v>
      </c>
      <c r="U82" s="13">
        <f>+Alapadatok!U51</f>
        <v>204819.6</v>
      </c>
      <c r="V82" s="13">
        <f>+Alapadatok!V51</f>
        <v>201940.7</v>
      </c>
      <c r="W82" s="13">
        <f>+Alapadatok!W51</f>
        <v>280759.7</v>
      </c>
      <c r="X82" s="13">
        <f>+Alapadatok!X51</f>
        <v>219184.3</v>
      </c>
      <c r="Y82" s="13">
        <f>+Alapadatok!Y51</f>
        <v>106292.7</v>
      </c>
      <c r="Z82" s="13">
        <f>+Alapadatok!Z51</f>
        <v>110808.1</v>
      </c>
      <c r="AA82" s="13">
        <f>+Alapadatok!AA51</f>
        <v>97569.600000000006</v>
      </c>
      <c r="AB82" s="13">
        <f>+Alapadatok!AB51</f>
        <v>63722.37</v>
      </c>
      <c r="AC82" s="13">
        <f>+Alapadatok!AC51</f>
        <v>66023.360000000001</v>
      </c>
      <c r="AD82" s="13">
        <f>+Alapadatok!AD51</f>
        <v>48537.73</v>
      </c>
    </row>
    <row r="83" spans="1:30" x14ac:dyDescent="0.2">
      <c r="A83" s="3" t="s">
        <v>74</v>
      </c>
      <c r="B83" s="3" t="s">
        <v>38</v>
      </c>
      <c r="C83" s="13">
        <f>+Alapadatok!C52</f>
        <v>22978.7</v>
      </c>
      <c r="D83" s="13">
        <f>+Alapadatok!D52</f>
        <v>21339.9</v>
      </c>
      <c r="E83" s="13">
        <f>+Alapadatok!E52</f>
        <v>19667.099999999999</v>
      </c>
      <c r="F83" s="13">
        <f>+Alapadatok!F52</f>
        <v>19162.400000000001</v>
      </c>
      <c r="G83" s="13">
        <f>+Alapadatok!G52</f>
        <v>13536</v>
      </c>
      <c r="H83" s="13">
        <f>+Alapadatok!H52</f>
        <v>13000.7</v>
      </c>
      <c r="I83" s="13">
        <f>+Alapadatok!I52</f>
        <v>15431</v>
      </c>
      <c r="J83" s="13">
        <f>+Alapadatok!J52</f>
        <v>11762.4</v>
      </c>
      <c r="K83" s="13">
        <f>+Alapadatok!K52</f>
        <v>32400.2</v>
      </c>
      <c r="L83" s="13">
        <f>+Alapadatok!L52</f>
        <v>36997.9</v>
      </c>
      <c r="M83" s="13">
        <f>+Alapadatok!M52</f>
        <v>57304.3</v>
      </c>
      <c r="N83" s="13">
        <f>+Alapadatok!N52</f>
        <v>60355.4</v>
      </c>
      <c r="O83" s="13">
        <f>+Alapadatok!O52</f>
        <v>91737.600000000006</v>
      </c>
      <c r="P83" s="13">
        <f>+Alapadatok!P52</f>
        <v>163382.5</v>
      </c>
      <c r="Q83" s="13">
        <f>+Alapadatok!Q52</f>
        <v>177357.3</v>
      </c>
      <c r="R83" s="13">
        <f>+Alapadatok!R52</f>
        <v>196783.8</v>
      </c>
      <c r="S83" s="13">
        <f>+Alapadatok!S52</f>
        <v>133378.5</v>
      </c>
      <c r="T83" s="13">
        <f>+Alapadatok!T52</f>
        <v>165185.70000000001</v>
      </c>
      <c r="U83" s="13">
        <f>+Alapadatok!U52</f>
        <v>179122.6</v>
      </c>
      <c r="V83" s="13">
        <f>+Alapadatok!V52</f>
        <v>182073</v>
      </c>
      <c r="W83" s="13">
        <f>+Alapadatok!W52</f>
        <v>255007.6</v>
      </c>
      <c r="X83" s="13">
        <f>+Alapadatok!X52</f>
        <v>237848.3</v>
      </c>
      <c r="Y83" s="13">
        <f>+Alapadatok!Y52</f>
        <v>324523.3</v>
      </c>
      <c r="Z83" s="13">
        <f>+Alapadatok!Z52</f>
        <v>372068.4</v>
      </c>
      <c r="AA83" s="13">
        <f>+Alapadatok!AA52</f>
        <v>377276.49999999901</v>
      </c>
      <c r="AB83" s="13">
        <f>+Alapadatok!AB52</f>
        <v>419514.07</v>
      </c>
      <c r="AC83" s="13">
        <f>+Alapadatok!AC52</f>
        <v>479554.56</v>
      </c>
      <c r="AD83" s="13">
        <f>+Alapadatok!AD52</f>
        <v>490235.47000000102</v>
      </c>
    </row>
    <row r="84" spans="1:30" x14ac:dyDescent="0.2">
      <c r="A84" s="3" t="s">
        <v>230</v>
      </c>
      <c r="B84" s="3" t="s">
        <v>38</v>
      </c>
      <c r="C84" s="13">
        <f>+Alapadatok!C49</f>
        <v>877187.3</v>
      </c>
      <c r="D84" s="13">
        <f>+Alapadatok!D49</f>
        <v>826978.4</v>
      </c>
      <c r="E84" s="13">
        <f>+Alapadatok!E49</f>
        <v>787879.3</v>
      </c>
      <c r="F84" s="13">
        <f>+Alapadatok!F49</f>
        <v>709785.9</v>
      </c>
      <c r="G84" s="13">
        <f>+Alapadatok!G49</f>
        <v>652959.80000000005</v>
      </c>
      <c r="H84" s="13">
        <f>+Alapadatok!H49</f>
        <v>639696.80000000005</v>
      </c>
      <c r="I84" s="13">
        <f>+Alapadatok!I49</f>
        <v>608372.30000000005</v>
      </c>
      <c r="J84" s="13">
        <f>+Alapadatok!J49</f>
        <v>570614.80000000005</v>
      </c>
      <c r="K84" s="13">
        <f>+Alapadatok!K49</f>
        <v>549843.4</v>
      </c>
      <c r="L84" s="13">
        <f>+Alapadatok!L49</f>
        <v>588459.9</v>
      </c>
      <c r="M84" s="13">
        <f>+Alapadatok!M49</f>
        <v>530483.6</v>
      </c>
      <c r="N84" s="13">
        <f>+Alapadatok!N49</f>
        <v>519549.3</v>
      </c>
      <c r="O84" s="13">
        <f>+Alapadatok!O49</f>
        <v>525178.5</v>
      </c>
      <c r="P84" s="13">
        <f>+Alapadatok!P49</f>
        <v>525082</v>
      </c>
      <c r="Q84" s="13">
        <f>+Alapadatok!Q49</f>
        <v>557456.4</v>
      </c>
      <c r="R84" s="13">
        <f>+Alapadatok!R49</f>
        <v>588064</v>
      </c>
      <c r="S84" s="13">
        <f>+Alapadatok!S49</f>
        <v>567303.40000000095</v>
      </c>
      <c r="T84" s="13">
        <f>+Alapadatok!T49</f>
        <v>533889.4</v>
      </c>
      <c r="U84" s="13">
        <f>+Alapadatok!U49</f>
        <v>542106.19999999995</v>
      </c>
      <c r="V84" s="13">
        <f>+Alapadatok!V49</f>
        <v>529022.19999999995</v>
      </c>
      <c r="W84" s="13">
        <f>+Alapadatok!W49</f>
        <v>556338.4</v>
      </c>
      <c r="X84" s="13">
        <f>+Alapadatok!X49</f>
        <v>467594</v>
      </c>
      <c r="Y84" s="13">
        <f>+Alapadatok!Y49</f>
        <v>435691.6</v>
      </c>
      <c r="Z84" s="13">
        <f>+Alapadatok!Z49</f>
        <v>496330.8</v>
      </c>
      <c r="AA84" s="13">
        <f>+Alapadatok!AA49</f>
        <v>493359.4</v>
      </c>
      <c r="AB84" s="13">
        <f>+Alapadatok!AB49</f>
        <v>494856.5</v>
      </c>
      <c r="AC84" s="13">
        <f>+Alapadatok!AC49</f>
        <v>561795.6</v>
      </c>
      <c r="AD84" s="13">
        <f>+Alapadatok!AD49</f>
        <v>552504.5</v>
      </c>
    </row>
    <row r="85" spans="1:30" x14ac:dyDescent="0.2">
      <c r="C85" s="13">
        <f t="shared" ref="C85:H85" si="3">SUM(C81:C83)</f>
        <v>779373.1</v>
      </c>
      <c r="D85" s="13">
        <f t="shared" si="3"/>
        <v>739432.8</v>
      </c>
      <c r="E85" s="13">
        <f t="shared" si="3"/>
        <v>713277.6</v>
      </c>
      <c r="F85" s="13">
        <f t="shared" si="3"/>
        <v>644837.9</v>
      </c>
      <c r="G85" s="13">
        <f t="shared" si="3"/>
        <v>593778.19999999995</v>
      </c>
      <c r="H85" s="13">
        <f t="shared" si="3"/>
        <v>583443.89999999991</v>
      </c>
      <c r="I85" s="13">
        <f t="shared" ref="I85:Y85" si="4">SUM(I81:I83)</f>
        <v>520984</v>
      </c>
      <c r="J85" s="13">
        <f t="shared" si="4"/>
        <v>488782.4</v>
      </c>
      <c r="K85" s="13">
        <f t="shared" si="4"/>
        <v>487769.4</v>
      </c>
      <c r="L85" s="13">
        <f t="shared" si="4"/>
        <v>523268.5</v>
      </c>
      <c r="M85" s="13">
        <f t="shared" si="4"/>
        <v>479192.39999999997</v>
      </c>
      <c r="N85" s="13">
        <f t="shared" si="4"/>
        <v>480213.6</v>
      </c>
      <c r="O85" s="13">
        <f t="shared" si="4"/>
        <v>491667.1</v>
      </c>
      <c r="P85" s="13">
        <f t="shared" si="4"/>
        <v>488288.4</v>
      </c>
      <c r="Q85" s="13">
        <f t="shared" si="4"/>
        <v>535835.19999999995</v>
      </c>
      <c r="R85" s="13">
        <f t="shared" si="4"/>
        <v>560377.89999999991</v>
      </c>
      <c r="S85" s="13">
        <f t="shared" si="4"/>
        <v>535958.9</v>
      </c>
      <c r="T85" s="13">
        <f t="shared" si="4"/>
        <v>510983.10000000003</v>
      </c>
      <c r="U85" s="13">
        <f t="shared" si="4"/>
        <v>519787</v>
      </c>
      <c r="V85" s="13">
        <f t="shared" si="4"/>
        <v>507525.4</v>
      </c>
      <c r="W85" s="13">
        <f t="shared" si="4"/>
        <v>553374.70000000007</v>
      </c>
      <c r="X85" s="13">
        <f t="shared" si="4"/>
        <v>465962.89999999997</v>
      </c>
      <c r="Y85" s="13">
        <f t="shared" si="4"/>
        <v>431647.3</v>
      </c>
      <c r="Z85" s="13">
        <f>SUM(Z81:Z83)</f>
        <v>483438.7</v>
      </c>
      <c r="AA85" s="13">
        <f>SUM(AA81:AA83)</f>
        <v>475484.99999999901</v>
      </c>
      <c r="AB85" s="13">
        <f>SUM(AB81:AB83)</f>
        <v>483982.79000000004</v>
      </c>
      <c r="AC85" s="13">
        <f>SUM(AC81:AC83)</f>
        <v>546076.5</v>
      </c>
      <c r="AD85" s="13">
        <f>SUM(AD81:AD83)</f>
        <v>539284.04000000097</v>
      </c>
    </row>
    <row r="86" spans="1:30" x14ac:dyDescent="0.2">
      <c r="C86" s="11" t="s">
        <v>0</v>
      </c>
      <c r="D86" s="11" t="s">
        <v>1</v>
      </c>
      <c r="E86" s="11" t="s">
        <v>2</v>
      </c>
      <c r="F86" s="11" t="s">
        <v>6</v>
      </c>
      <c r="G86" s="11" t="s">
        <v>5</v>
      </c>
      <c r="H86" s="11" t="s">
        <v>13</v>
      </c>
      <c r="I86" s="11" t="s">
        <v>14</v>
      </c>
      <c r="J86" s="11" t="s">
        <v>15</v>
      </c>
      <c r="K86" s="11" t="s">
        <v>20</v>
      </c>
      <c r="L86" s="11" t="s">
        <v>32</v>
      </c>
      <c r="M86" s="11" t="s">
        <v>33</v>
      </c>
      <c r="N86" s="11" t="s">
        <v>34</v>
      </c>
      <c r="O86" s="11" t="s">
        <v>35</v>
      </c>
      <c r="P86" s="11" t="s">
        <v>170</v>
      </c>
      <c r="Q86" s="11" t="s">
        <v>724</v>
      </c>
      <c r="R86" s="11" t="s">
        <v>725</v>
      </c>
      <c r="S86" s="11" t="s">
        <v>727</v>
      </c>
      <c r="T86" s="11" t="s">
        <v>728</v>
      </c>
      <c r="U86" s="13"/>
      <c r="V86" s="13"/>
      <c r="W86" s="13"/>
      <c r="X86" s="13"/>
      <c r="Y86" s="13"/>
    </row>
    <row r="87" spans="1:30" x14ac:dyDescent="0.2">
      <c r="A87" s="3" t="str">
        <f>+Alapadatok!A59</f>
        <v>A nem közművel összegyűjtött háztartási szennyvíz</v>
      </c>
      <c r="B87" s="3" t="str">
        <f>+Alapadatok!B59</f>
        <v>ezer m3</v>
      </c>
      <c r="C87" s="13">
        <f>+Alapadatok!M59</f>
        <v>6172.451</v>
      </c>
      <c r="D87" s="13">
        <f>+Alapadatok!N59</f>
        <v>5609.5950000000003</v>
      </c>
      <c r="E87" s="13">
        <f>+Alapadatok!O59</f>
        <v>5371.4279999999999</v>
      </c>
      <c r="F87" s="13">
        <f>+Alapadatok!P59</f>
        <v>5133.0010000000002</v>
      </c>
      <c r="G87" s="13">
        <f>+Alapadatok!Q59</f>
        <v>5110.2020000000002</v>
      </c>
      <c r="H87" s="13">
        <f>+Alapadatok!R59</f>
        <v>5382.5889999999999</v>
      </c>
      <c r="I87" s="13">
        <f>+Alapadatok!S59</f>
        <v>4972.1989999999987</v>
      </c>
      <c r="J87" s="13">
        <f>+Alapadatok!T59</f>
        <v>4639.5780000000004</v>
      </c>
      <c r="K87" s="13">
        <f>+Alapadatok!U59</f>
        <v>4324.8999999999996</v>
      </c>
      <c r="L87" s="13">
        <f>+Alapadatok!V59</f>
        <v>3920.8870000000002</v>
      </c>
      <c r="M87" s="13">
        <f>+Alapadatok!W59</f>
        <v>3643.0320000000002</v>
      </c>
      <c r="N87" s="13">
        <f>+Alapadatok!X59</f>
        <v>3310.9</v>
      </c>
      <c r="O87" s="13">
        <f>+Alapadatok!Y59</f>
        <v>3001.6</v>
      </c>
      <c r="P87" s="13">
        <f>+Alapadatok!Z59</f>
        <v>2927.6</v>
      </c>
      <c r="Q87" s="13">
        <f>+Alapadatok!AA59</f>
        <v>2745.7</v>
      </c>
      <c r="R87" s="13">
        <f>+Alapadatok!AB59</f>
        <v>2322</v>
      </c>
      <c r="S87" s="13">
        <f>+Alapadatok!AC59</f>
        <v>2062</v>
      </c>
      <c r="T87" s="14">
        <f>+Alapadatok!AD59</f>
        <v>0</v>
      </c>
      <c r="U87" s="13"/>
      <c r="V87" s="13"/>
      <c r="W87" s="13"/>
      <c r="X87" s="13"/>
      <c r="Y87" s="13"/>
    </row>
    <row r="88" spans="1:30" x14ac:dyDescent="0.2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</row>
    <row r="89" spans="1:30" x14ac:dyDescent="0.2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</row>
    <row r="121" spans="1:23" x14ac:dyDescent="0.2">
      <c r="A121" s="3" t="s">
        <v>297</v>
      </c>
    </row>
    <row r="122" spans="1:23" x14ac:dyDescent="0.2">
      <c r="A122" s="3" t="str">
        <f>+Alapadatok!A1167</f>
        <v>Áruszállítás, árutonna- kilométer, millió</v>
      </c>
      <c r="B122" s="25">
        <v>1995</v>
      </c>
      <c r="C122" s="25">
        <v>1996</v>
      </c>
      <c r="D122" s="25">
        <v>1997</v>
      </c>
      <c r="E122" s="25">
        <v>1998</v>
      </c>
      <c r="F122" s="25">
        <v>1999</v>
      </c>
      <c r="G122" s="25">
        <v>2000</v>
      </c>
      <c r="H122" s="25">
        <v>2001</v>
      </c>
      <c r="I122" s="25">
        <v>2002</v>
      </c>
      <c r="J122" s="25">
        <v>2003</v>
      </c>
      <c r="K122" s="25">
        <v>2004</v>
      </c>
      <c r="L122" s="25">
        <v>2005</v>
      </c>
      <c r="M122" s="25">
        <v>2006</v>
      </c>
      <c r="N122" s="25">
        <v>2007</v>
      </c>
      <c r="O122" s="25">
        <v>2008</v>
      </c>
      <c r="P122" s="25">
        <v>2009</v>
      </c>
      <c r="Q122" s="25">
        <v>2010</v>
      </c>
      <c r="R122" s="25">
        <v>2011</v>
      </c>
      <c r="S122" s="25">
        <v>2012</v>
      </c>
      <c r="T122" s="25">
        <v>2013</v>
      </c>
      <c r="U122" s="25">
        <v>2014</v>
      </c>
      <c r="V122" s="25">
        <v>2015</v>
      </c>
    </row>
    <row r="123" spans="1:23" ht="25.5" x14ac:dyDescent="0.2">
      <c r="A123" s="26" t="s">
        <v>171</v>
      </c>
      <c r="B123" s="12">
        <v>62.184024266936298</v>
      </c>
      <c r="C123" s="12">
        <v>62.47965274009767</v>
      </c>
      <c r="D123" s="12">
        <v>62.658227848101269</v>
      </c>
      <c r="E123" s="12">
        <v>62.381889763779526</v>
      </c>
      <c r="F123" s="12">
        <v>62.014043500599421</v>
      </c>
      <c r="G123" s="12">
        <v>61.173184357541899</v>
      </c>
      <c r="H123" s="12">
        <v>60.474364436869763</v>
      </c>
      <c r="I123" s="12">
        <v>59.727100783572006</v>
      </c>
      <c r="J123" s="12">
        <v>59.105960264900659</v>
      </c>
      <c r="K123" s="12">
        <v>58.023044269254093</v>
      </c>
      <c r="L123" s="12">
        <v>57.10609428003275</v>
      </c>
      <c r="M123" s="12">
        <v>56.164383561643838</v>
      </c>
      <c r="N123" s="12">
        <v>55.294239535847495</v>
      </c>
      <c r="O123" s="12">
        <v>54.636567091563684</v>
      </c>
      <c r="P123" s="12">
        <v>54.181135617081182</v>
      </c>
      <c r="Q123" s="12">
        <v>53.458771444382954</v>
      </c>
      <c r="R123" s="12">
        <v>52.71748878923767</v>
      </c>
      <c r="S123" s="12">
        <v>52.06100217864924</v>
      </c>
      <c r="T123" s="12">
        <v>51.584867075664619</v>
      </c>
      <c r="U123" s="12">
        <v>50.668868703550785</v>
      </c>
      <c r="V123" s="12">
        <v>50.600177233545473</v>
      </c>
      <c r="W123" s="13"/>
    </row>
    <row r="124" spans="1:23" x14ac:dyDescent="0.2">
      <c r="A124" s="26" t="s">
        <v>172</v>
      </c>
      <c r="B124" s="12">
        <v>50.9375</v>
      </c>
      <c r="C124" s="12">
        <v>49.379652605459057</v>
      </c>
      <c r="D124" s="12">
        <v>48.049281314168375</v>
      </c>
      <c r="E124" s="12">
        <v>46.920289855072461</v>
      </c>
      <c r="F124" s="12">
        <v>45.924764890282134</v>
      </c>
      <c r="G124" s="12">
        <v>44.602272727272727</v>
      </c>
      <c r="H124" s="12">
        <v>43.157894736842103</v>
      </c>
      <c r="I124" s="12">
        <v>42.098445595854919</v>
      </c>
      <c r="J124" s="12">
        <v>40.777917189460474</v>
      </c>
      <c r="K124" s="12">
        <v>40</v>
      </c>
      <c r="L124" s="12">
        <v>39.068100358422939</v>
      </c>
      <c r="M124" s="12">
        <v>38.131868131868131</v>
      </c>
      <c r="N124" s="12">
        <v>38.679245283018865</v>
      </c>
      <c r="O124" s="12">
        <v>38.539553752535497</v>
      </c>
      <c r="P124" s="12">
        <v>39.024390243902438</v>
      </c>
      <c r="Q124" s="12">
        <v>38.476755687438178</v>
      </c>
      <c r="R124" s="12">
        <v>38.984674329501914</v>
      </c>
      <c r="S124" s="12">
        <v>38.490926456542503</v>
      </c>
      <c r="T124" s="12">
        <v>38.18181818181818</v>
      </c>
      <c r="U124" s="12">
        <v>38.829268292682926</v>
      </c>
      <c r="V124" s="12">
        <v>38.128078817733993</v>
      </c>
      <c r="W124" s="13"/>
    </row>
    <row r="125" spans="1:23" x14ac:dyDescent="0.2">
      <c r="A125" s="26" t="s">
        <v>173</v>
      </c>
      <c r="B125" s="12">
        <v>64.197236779418773</v>
      </c>
      <c r="C125" s="12">
        <v>63.578216374269005</v>
      </c>
      <c r="D125" s="12">
        <v>63.037790697674417</v>
      </c>
      <c r="E125" s="12">
        <v>62.655852802324176</v>
      </c>
      <c r="F125" s="12">
        <v>62.577608652112957</v>
      </c>
      <c r="G125" s="12">
        <v>62.543192812715965</v>
      </c>
      <c r="H125" s="12">
        <v>62.27103443034126</v>
      </c>
      <c r="I125" s="12">
        <v>61.637593449626202</v>
      </c>
      <c r="J125" s="12">
        <v>61.243800574262593</v>
      </c>
      <c r="K125" s="12">
        <v>61.037161958682162</v>
      </c>
      <c r="L125" s="12">
        <v>60.681601257649767</v>
      </c>
      <c r="M125" s="12">
        <v>60.178117048346053</v>
      </c>
      <c r="N125" s="12">
        <v>60.064412238325282</v>
      </c>
      <c r="O125" s="12">
        <v>59.905116609027225</v>
      </c>
      <c r="P125" s="12">
        <v>58.951693227091631</v>
      </c>
      <c r="Q125" s="12">
        <v>58.031150159744406</v>
      </c>
      <c r="R125" s="12">
        <v>57.659598593944892</v>
      </c>
      <c r="S125" s="12">
        <v>57.318244902316643</v>
      </c>
      <c r="T125" s="12">
        <v>57.131735716219879</v>
      </c>
      <c r="U125" s="12">
        <v>57.990690457719161</v>
      </c>
      <c r="V125" s="12">
        <v>56.957179463431203</v>
      </c>
      <c r="W125" s="13"/>
    </row>
    <row r="126" spans="1:23" ht="25.5" x14ac:dyDescent="0.2">
      <c r="A126" s="26" t="s">
        <v>174</v>
      </c>
      <c r="B126" s="12">
        <v>64.433312460864116</v>
      </c>
      <c r="C126" s="12">
        <v>63.024390243902438</v>
      </c>
      <c r="D126" s="12">
        <v>61.664012738853501</v>
      </c>
      <c r="E126" s="12">
        <v>60.441426146010187</v>
      </c>
      <c r="F126" s="12">
        <v>59.71453539178561</v>
      </c>
      <c r="G126" s="12">
        <v>59.253539253539252</v>
      </c>
      <c r="H126" s="12">
        <v>58.505154639175259</v>
      </c>
      <c r="I126" s="12">
        <v>57.909790979097913</v>
      </c>
      <c r="J126" s="12">
        <v>57.640586797066014</v>
      </c>
      <c r="K126" s="12">
        <v>57.175485344499428</v>
      </c>
      <c r="L126" s="12">
        <v>56.694636993797886</v>
      </c>
      <c r="M126" s="12">
        <v>56.222297988407774</v>
      </c>
      <c r="N126" s="12">
        <v>55.745642349903164</v>
      </c>
      <c r="O126" s="12">
        <v>55.657019037300728</v>
      </c>
      <c r="P126" s="12">
        <v>55.293775450843512</v>
      </c>
      <c r="Q126" s="12">
        <v>55.19241652518393</v>
      </c>
      <c r="R126" s="12">
        <v>55.327128767884432</v>
      </c>
      <c r="S126" s="12">
        <v>54.6569618546974</v>
      </c>
      <c r="T126" s="12">
        <v>54.016064257028113</v>
      </c>
      <c r="U126" s="12">
        <v>53.241598306430269</v>
      </c>
      <c r="V126" s="12">
        <v>52.927551151717928</v>
      </c>
      <c r="W126" s="13"/>
    </row>
    <row r="127" spans="1:23" ht="38.25" x14ac:dyDescent="0.2">
      <c r="A127" s="26" t="s">
        <v>175</v>
      </c>
      <c r="B127" s="12">
        <v>69.410319410319417</v>
      </c>
      <c r="C127" s="12">
        <v>70.009737098344687</v>
      </c>
      <c r="D127" s="12">
        <v>70.328789093825179</v>
      </c>
      <c r="E127" s="12">
        <v>70.191625266146204</v>
      </c>
      <c r="F127" s="12">
        <v>70.390390390390394</v>
      </c>
      <c r="G127" s="12">
        <v>70.053475935828871</v>
      </c>
      <c r="H127" s="12">
        <v>69.399707174231338</v>
      </c>
      <c r="I127" s="12">
        <v>68.683602771362587</v>
      </c>
      <c r="J127" s="12">
        <v>67.760034527406134</v>
      </c>
      <c r="K127" s="12">
        <v>66.801948051948045</v>
      </c>
      <c r="L127" s="12">
        <v>66.043494849294163</v>
      </c>
      <c r="M127" s="12">
        <v>65.301873698820259</v>
      </c>
      <c r="N127" s="12">
        <v>64.409499358151479</v>
      </c>
      <c r="O127" s="12">
        <v>63.68798565451285</v>
      </c>
      <c r="P127" s="12">
        <v>62.776025236593057</v>
      </c>
      <c r="Q127" s="12">
        <v>62.121212121212125</v>
      </c>
      <c r="R127" s="12">
        <v>61.422527763088311</v>
      </c>
      <c r="S127" s="12">
        <v>60.922453117080586</v>
      </c>
      <c r="T127" s="12">
        <v>60.936745533558664</v>
      </c>
      <c r="U127" s="12">
        <v>61.003683241252304</v>
      </c>
      <c r="V127" s="12">
        <v>61.297973264338076</v>
      </c>
      <c r="W127" s="13"/>
    </row>
    <row r="128" spans="1:23" x14ac:dyDescent="0.2">
      <c r="A128" s="26" t="s">
        <v>176</v>
      </c>
      <c r="B128" s="12">
        <v>57.565789473684212</v>
      </c>
      <c r="C128" s="12">
        <v>57.625</v>
      </c>
      <c r="D128" s="12">
        <v>56.913827655310619</v>
      </c>
      <c r="E128" s="12">
        <v>55.836236933797906</v>
      </c>
      <c r="F128" s="12">
        <v>56.095791001451381</v>
      </c>
      <c r="G128" s="12">
        <v>55.383623468729851</v>
      </c>
      <c r="H128" s="12">
        <v>55.144508670520231</v>
      </c>
      <c r="I128" s="12">
        <v>54.926510615133367</v>
      </c>
      <c r="J128" s="12">
        <v>54.701718907987868</v>
      </c>
      <c r="K128" s="12">
        <v>55.836397058823529</v>
      </c>
      <c r="L128" s="12">
        <v>57.52799668187474</v>
      </c>
      <c r="M128" s="12">
        <v>57.954545454545453</v>
      </c>
      <c r="N128" s="12">
        <v>57.397260273972606</v>
      </c>
      <c r="O128" s="12">
        <v>57.17481623521892</v>
      </c>
      <c r="P128" s="12">
        <v>56.392835083384803</v>
      </c>
      <c r="Q128" s="12">
        <v>55.690072639225178</v>
      </c>
      <c r="R128" s="12">
        <v>54.780058651026394</v>
      </c>
      <c r="S128" s="12">
        <v>53.602305475504323</v>
      </c>
      <c r="T128" s="12">
        <v>53.106550463874051</v>
      </c>
      <c r="U128" s="12">
        <v>53.344298245614034</v>
      </c>
      <c r="V128" s="12">
        <v>52.360515021459229</v>
      </c>
      <c r="W128" s="13"/>
    </row>
    <row r="129" spans="1:23" x14ac:dyDescent="0.2">
      <c r="A129" s="26" t="s">
        <v>177</v>
      </c>
      <c r="B129" s="12">
        <v>56.390494540783557</v>
      </c>
      <c r="C129" s="12">
        <v>55.674846625766868</v>
      </c>
      <c r="D129" s="12">
        <v>56.018715440238196</v>
      </c>
      <c r="E129" s="12">
        <v>56.173977147069664</v>
      </c>
      <c r="F129" s="12">
        <v>57.63955342902711</v>
      </c>
      <c r="G129" s="12">
        <v>59.058889828120599</v>
      </c>
      <c r="H129" s="12">
        <v>60.243407707910748</v>
      </c>
      <c r="I129" s="12">
        <v>61.285748050106356</v>
      </c>
      <c r="J129" s="12">
        <v>62.144089732528045</v>
      </c>
      <c r="K129" s="12">
        <v>62.67326732673267</v>
      </c>
      <c r="L129" s="12">
        <v>63.008204193254329</v>
      </c>
      <c r="M129" s="12">
        <v>63.080684596577015</v>
      </c>
      <c r="N129" s="12">
        <v>63.014925373134325</v>
      </c>
      <c r="O129" s="12">
        <v>63.205631514823338</v>
      </c>
      <c r="P129" s="12">
        <v>62.56338742393509</v>
      </c>
      <c r="Q129" s="12">
        <v>61.741778319123021</v>
      </c>
      <c r="R129" s="12">
        <v>61.008740845735886</v>
      </c>
      <c r="S129" s="12">
        <v>60.189411227749886</v>
      </c>
      <c r="T129" s="12">
        <v>59.614961496149618</v>
      </c>
      <c r="U129" s="12">
        <v>59.539052496798973</v>
      </c>
      <c r="V129" s="12">
        <v>58.55344614114734</v>
      </c>
      <c r="W129" s="13"/>
    </row>
    <row r="130" spans="1:23" x14ac:dyDescent="0.2">
      <c r="A130" s="26" t="s">
        <v>178</v>
      </c>
      <c r="B130" s="12">
        <v>44.941125163541216</v>
      </c>
      <c r="C130" s="12">
        <v>44.250933001599428</v>
      </c>
      <c r="D130" s="12">
        <v>44.118527387009877</v>
      </c>
      <c r="E130" s="12">
        <v>43.678618857901725</v>
      </c>
      <c r="F130" s="12">
        <v>44.011940298507461</v>
      </c>
      <c r="G130" s="12">
        <v>44.61835091300896</v>
      </c>
      <c r="H130" s="12">
        <v>45.163772257639039</v>
      </c>
      <c r="I130" s="12">
        <v>46.071507393511368</v>
      </c>
      <c r="J130" s="12">
        <v>47.106456488879289</v>
      </c>
      <c r="K130" s="12">
        <v>48.555520537871622</v>
      </c>
      <c r="L130" s="12">
        <v>50.223668157787721</v>
      </c>
      <c r="M130" s="12">
        <v>52.292607901566853</v>
      </c>
      <c r="N130" s="12">
        <v>54.301223663630509</v>
      </c>
      <c r="O130" s="12">
        <v>56.765190257432607</v>
      </c>
      <c r="P130" s="12">
        <v>58.972468043264506</v>
      </c>
      <c r="Q130" s="12">
        <v>60.367932757116805</v>
      </c>
      <c r="R130" s="12">
        <v>61.318882613341472</v>
      </c>
      <c r="S130" s="12">
        <v>62.272142803116253</v>
      </c>
      <c r="T130" s="12">
        <v>62.719671201814059</v>
      </c>
      <c r="U130" s="12">
        <v>63.160733549083062</v>
      </c>
      <c r="V130" s="12">
        <v>64.207450693937176</v>
      </c>
      <c r="W130" s="13"/>
    </row>
    <row r="131" spans="1:23" x14ac:dyDescent="0.2">
      <c r="A131" s="26" t="s">
        <v>179</v>
      </c>
      <c r="B131" s="12">
        <v>67.391304347826093</v>
      </c>
      <c r="C131" s="12">
        <v>67.052023121387279</v>
      </c>
      <c r="D131" s="12">
        <v>67.865707434052752</v>
      </c>
      <c r="E131" s="12">
        <v>67.653276955602536</v>
      </c>
      <c r="F131" s="12">
        <v>69.189189189189193</v>
      </c>
      <c r="G131" s="12">
        <v>70.239999999999995</v>
      </c>
      <c r="H131" s="12">
        <v>71.079136690647488</v>
      </c>
      <c r="I131" s="12">
        <v>71.812080536912745</v>
      </c>
      <c r="J131" s="12">
        <v>71.960297766749378</v>
      </c>
      <c r="K131" s="12">
        <v>71.986222732491385</v>
      </c>
      <c r="L131" s="12">
        <v>71.656050955414017</v>
      </c>
      <c r="M131" s="12">
        <v>71.00760456273764</v>
      </c>
      <c r="N131" s="12">
        <v>70.737913486005084</v>
      </c>
      <c r="O131" s="12">
        <v>70.49429657794677</v>
      </c>
      <c r="P131" s="12">
        <v>69.275362318840578</v>
      </c>
      <c r="Q131" s="12">
        <v>68.061366806136675</v>
      </c>
      <c r="R131" s="12">
        <v>66.89008042895442</v>
      </c>
      <c r="S131" s="12">
        <v>65.627030539311235</v>
      </c>
      <c r="T131" s="12">
        <v>64.817150063051699</v>
      </c>
      <c r="U131" s="12">
        <v>64.914425427872857</v>
      </c>
      <c r="V131" s="12">
        <v>63.875878220140514</v>
      </c>
      <c r="W131" s="13"/>
    </row>
    <row r="132" spans="1:23" x14ac:dyDescent="0.2">
      <c r="A132" s="26" t="s">
        <v>180</v>
      </c>
      <c r="B132" s="12">
        <v>59.926769731489017</v>
      </c>
      <c r="C132" s="12">
        <v>58.866602992677493</v>
      </c>
      <c r="D132" s="12">
        <v>58.272632674297604</v>
      </c>
      <c r="E132" s="12">
        <v>57.376315200358185</v>
      </c>
      <c r="F132" s="12">
        <v>57.509228676899163</v>
      </c>
      <c r="G132" s="12">
        <v>58.197144331670394</v>
      </c>
      <c r="H132" s="12">
        <v>58.799105717023316</v>
      </c>
      <c r="I132" s="12">
        <v>59.175162187210383</v>
      </c>
      <c r="J132" s="12">
        <v>59.275340619853274</v>
      </c>
      <c r="K132" s="12">
        <v>59.088955737000433</v>
      </c>
      <c r="L132" s="12">
        <v>59.14305459571527</v>
      </c>
      <c r="M132" s="12">
        <v>59.520123839009287</v>
      </c>
      <c r="N132" s="12">
        <v>59.94173343044428</v>
      </c>
      <c r="O132" s="12">
        <v>60.61433447098976</v>
      </c>
      <c r="P132" s="12">
        <v>60.920034393809111</v>
      </c>
      <c r="Q132" s="12">
        <v>60.426291474170519</v>
      </c>
      <c r="R132" s="12">
        <v>59.911395013393779</v>
      </c>
      <c r="S132" s="12">
        <v>59.198961246504197</v>
      </c>
      <c r="T132" s="12">
        <v>58.803402092091112</v>
      </c>
      <c r="U132" s="12">
        <v>58.865453144563226</v>
      </c>
      <c r="V132" s="12">
        <v>58.620056885952842</v>
      </c>
      <c r="W132" s="13"/>
    </row>
    <row r="133" spans="1:23" x14ac:dyDescent="0.2">
      <c r="A133" s="26" t="s">
        <v>181</v>
      </c>
      <c r="B133" s="12">
        <v>72.321428571428569</v>
      </c>
      <c r="C133" s="12">
        <v>69.947275922671352</v>
      </c>
      <c r="D133" s="12">
        <v>68.240343347639481</v>
      </c>
      <c r="E133" s="12">
        <v>67.272727272727266</v>
      </c>
      <c r="F133" s="12">
        <v>66.353187042842222</v>
      </c>
      <c r="G133" s="12">
        <v>65.363128491620117</v>
      </c>
      <c r="H133" s="12">
        <v>64.223385689354274</v>
      </c>
      <c r="I133" s="12">
        <v>64.558058925476601</v>
      </c>
      <c r="J133" s="12">
        <v>65.146299483648875</v>
      </c>
      <c r="K133" s="12">
        <v>67.114093959731548</v>
      </c>
      <c r="L133" s="12">
        <v>68.121911037891266</v>
      </c>
      <c r="M133" s="12">
        <v>68.669201520912551</v>
      </c>
      <c r="N133" s="12">
        <v>69.522471910112358</v>
      </c>
      <c r="O133" s="12">
        <v>69.741935483870961</v>
      </c>
      <c r="P133" s="12">
        <v>68.810679611650485</v>
      </c>
      <c r="Q133" s="12">
        <v>67.391304347826093</v>
      </c>
      <c r="R133" s="12">
        <v>66.629276500280426</v>
      </c>
      <c r="S133" s="12">
        <v>65.46052631578948</v>
      </c>
      <c r="T133" s="12">
        <v>65.073329712112979</v>
      </c>
      <c r="U133" s="12">
        <v>64.548663640948064</v>
      </c>
      <c r="V133" s="12">
        <v>63.614103819784525</v>
      </c>
      <c r="W133" s="13"/>
    </row>
    <row r="134" spans="1:23" x14ac:dyDescent="0.2">
      <c r="A134" s="26" t="s">
        <v>182</v>
      </c>
      <c r="B134" s="12">
        <v>47.634910059960028</v>
      </c>
      <c r="C134" s="12">
        <v>47.859438167305896</v>
      </c>
      <c r="D134" s="12">
        <v>48.050309174273337</v>
      </c>
      <c r="E134" s="12">
        <v>48.003436554480594</v>
      </c>
      <c r="F134" s="12">
        <v>47.854639598396112</v>
      </c>
      <c r="G134" s="12">
        <v>47.813140818562317</v>
      </c>
      <c r="H134" s="12">
        <v>48.101137544019657</v>
      </c>
      <c r="I134" s="12">
        <v>48.137271155531344</v>
      </c>
      <c r="J134" s="12">
        <v>48.551528326161218</v>
      </c>
      <c r="K134" s="12">
        <v>49.034312287904811</v>
      </c>
      <c r="L134" s="12">
        <v>49.191805001884134</v>
      </c>
      <c r="M134" s="12">
        <v>49.19055587892899</v>
      </c>
      <c r="N134" s="12">
        <v>49.185404604820249</v>
      </c>
      <c r="O134" s="12">
        <v>49.194406206982855</v>
      </c>
      <c r="P134" s="12">
        <v>48.939770583126176</v>
      </c>
      <c r="Q134" s="12">
        <v>48.513395457192779</v>
      </c>
      <c r="R134" s="12">
        <v>47.944141650899439</v>
      </c>
      <c r="S134" s="12">
        <v>47.284659557013946</v>
      </c>
      <c r="T134" s="12">
        <v>46.662313258792331</v>
      </c>
      <c r="U134" s="12">
        <v>46.11501174516242</v>
      </c>
      <c r="V134" s="12">
        <v>45.67865574923394</v>
      </c>
      <c r="W134" s="13"/>
    </row>
    <row r="135" spans="1:23" ht="25.5" x14ac:dyDescent="0.2">
      <c r="A135" s="26" t="s">
        <v>183</v>
      </c>
      <c r="B135" s="12">
        <v>64.756944444444443</v>
      </c>
      <c r="C135" s="12">
        <v>63.524590163934427</v>
      </c>
      <c r="D135" s="12">
        <v>63.45291479820628</v>
      </c>
      <c r="E135" s="12">
        <v>62.934362934362937</v>
      </c>
      <c r="F135" s="12">
        <v>63.582842724978974</v>
      </c>
      <c r="G135" s="12">
        <v>63.346007604562736</v>
      </c>
      <c r="H135" s="12">
        <v>63.19779462439697</v>
      </c>
      <c r="I135" s="12">
        <v>63.386581469648561</v>
      </c>
      <c r="J135" s="12">
        <v>63.164039696438998</v>
      </c>
      <c r="K135" s="12">
        <v>62.794520547945204</v>
      </c>
      <c r="L135" s="12">
        <v>62.623120787973043</v>
      </c>
      <c r="M135" s="12">
        <v>62.713472485768499</v>
      </c>
      <c r="N135" s="12">
        <v>62.559860687853721</v>
      </c>
      <c r="O135" s="12">
        <v>62.484872932634126</v>
      </c>
      <c r="P135" s="12">
        <v>62.292490118577078</v>
      </c>
      <c r="Q135" s="12">
        <v>61.544172234595401</v>
      </c>
      <c r="R135" s="12">
        <v>61.128747795414462</v>
      </c>
      <c r="S135" s="12">
        <v>60.888099467140322</v>
      </c>
      <c r="T135" s="12">
        <v>61.080523055746731</v>
      </c>
      <c r="U135" s="12">
        <v>61.390965225869351</v>
      </c>
      <c r="V135" s="12">
        <v>61.499096929560508</v>
      </c>
      <c r="W135" s="13"/>
    </row>
    <row r="136" spans="1:23" ht="25.5" x14ac:dyDescent="0.2">
      <c r="A136" s="26" t="s">
        <v>184</v>
      </c>
      <c r="B136" s="12">
        <v>65.653495440729486</v>
      </c>
      <c r="C136" s="12">
        <v>62.711864406779661</v>
      </c>
      <c r="D136" s="12">
        <v>61.270491803278688</v>
      </c>
      <c r="E136" s="12">
        <v>60.469314079422382</v>
      </c>
      <c r="F136" s="12">
        <v>61.996779388083738</v>
      </c>
      <c r="G136" s="12">
        <v>63.716814159292035</v>
      </c>
      <c r="H136" s="12">
        <v>65.415549597855232</v>
      </c>
      <c r="I136" s="12">
        <v>66.415094339622641</v>
      </c>
      <c r="J136" s="12">
        <v>66.59012629161883</v>
      </c>
      <c r="K136" s="12">
        <v>66.666666666666671</v>
      </c>
      <c r="L136" s="12">
        <v>68.310502283105023</v>
      </c>
      <c r="M136" s="12">
        <v>67.2316384180791</v>
      </c>
      <c r="N136" s="12">
        <v>66.249078850405311</v>
      </c>
      <c r="O136" s="12">
        <v>65.146358066712054</v>
      </c>
      <c r="P136" s="12">
        <v>63.779527559055119</v>
      </c>
      <c r="Q136" s="12">
        <v>62.5</v>
      </c>
      <c r="R136" s="12">
        <v>61.66253101736973</v>
      </c>
      <c r="S136" s="12">
        <v>61.23456790123457</v>
      </c>
      <c r="T136" s="12">
        <v>61.78194607268464</v>
      </c>
      <c r="U136" s="12">
        <v>62.665929203539825</v>
      </c>
      <c r="V136" s="12">
        <v>62.433581296493095</v>
      </c>
      <c r="W136" s="13"/>
    </row>
    <row r="137" spans="1:23" ht="25.5" x14ac:dyDescent="0.2">
      <c r="A137" s="26" t="s">
        <v>185</v>
      </c>
      <c r="B137" s="12">
        <v>62.838801711840226</v>
      </c>
      <c r="C137" s="12">
        <v>63.543409555679496</v>
      </c>
      <c r="D137" s="12">
        <v>64.430236931177134</v>
      </c>
      <c r="E137" s="12">
        <v>65.031198686371098</v>
      </c>
      <c r="F137" s="12">
        <v>65.629800307219668</v>
      </c>
      <c r="G137" s="12">
        <v>65.086483023702755</v>
      </c>
      <c r="H137" s="12">
        <v>64.636524420661189</v>
      </c>
      <c r="I137" s="12">
        <v>64.378255068221932</v>
      </c>
      <c r="J137" s="12">
        <v>63.769293257514214</v>
      </c>
      <c r="K137" s="12">
        <v>63.293436293436294</v>
      </c>
      <c r="L137" s="12">
        <v>62.956828972065807</v>
      </c>
      <c r="M137" s="12">
        <v>62.909980233843683</v>
      </c>
      <c r="N137" s="12">
        <v>62.6414625046636</v>
      </c>
      <c r="O137" s="12">
        <v>62.101187703772709</v>
      </c>
      <c r="P137" s="12">
        <v>61.487645124110983</v>
      </c>
      <c r="Q137" s="12">
        <v>60.79756117656752</v>
      </c>
      <c r="R137" s="12">
        <v>60.098193558716012</v>
      </c>
      <c r="S137" s="12">
        <v>59.55946909053349</v>
      </c>
      <c r="T137" s="12">
        <v>59.171969716024854</v>
      </c>
      <c r="U137" s="12">
        <v>59.018384049347937</v>
      </c>
      <c r="V137" s="12">
        <v>59.094488188976378</v>
      </c>
      <c r="W137" s="13"/>
    </row>
    <row r="138" spans="1:23" x14ac:dyDescent="0.2">
      <c r="A138" s="26" t="s">
        <v>186</v>
      </c>
      <c r="B138" s="12">
        <v>57.56358768406961</v>
      </c>
      <c r="C138" s="12">
        <v>58.437330439500812</v>
      </c>
      <c r="D138" s="12">
        <v>59.039420027186225</v>
      </c>
      <c r="E138" s="12">
        <v>59.308943089430898</v>
      </c>
      <c r="F138" s="12">
        <v>59.336823734729492</v>
      </c>
      <c r="G138" s="12">
        <v>58.853182104599874</v>
      </c>
      <c r="H138" s="12">
        <v>58.379320360151034</v>
      </c>
      <c r="I138" s="12">
        <v>58.110367892976591</v>
      </c>
      <c r="J138" s="12">
        <v>57.787750791974659</v>
      </c>
      <c r="K138" s="12">
        <v>57.378296146044626</v>
      </c>
      <c r="L138" s="12">
        <v>57.073170731707314</v>
      </c>
      <c r="M138" s="12">
        <v>56.752484191508579</v>
      </c>
      <c r="N138" s="12">
        <v>56.421142008066226</v>
      </c>
      <c r="O138" s="12">
        <v>55.963855421686745</v>
      </c>
      <c r="P138" s="12">
        <v>55.581395348837212</v>
      </c>
      <c r="Q138" s="12">
        <v>55.711347915498223</v>
      </c>
      <c r="R138" s="12">
        <v>55.626249772768588</v>
      </c>
      <c r="S138" s="12">
        <v>55.15655404210154</v>
      </c>
      <c r="T138" s="12">
        <v>54.718945176960446</v>
      </c>
      <c r="U138" s="12">
        <v>54.551641994214734</v>
      </c>
      <c r="V138" s="12">
        <v>54.309637169594481</v>
      </c>
      <c r="W138" s="13"/>
    </row>
    <row r="139" spans="1:23" ht="25.5" x14ac:dyDescent="0.2">
      <c r="A139" s="26" t="s">
        <v>187</v>
      </c>
      <c r="B139" s="12">
        <v>57.459926017262639</v>
      </c>
      <c r="C139" s="12">
        <v>58.617234468937873</v>
      </c>
      <c r="D139" s="12">
        <v>59.865659109991604</v>
      </c>
      <c r="E139" s="12">
        <v>60.510510510510514</v>
      </c>
      <c r="F139" s="12">
        <v>61.114711600777703</v>
      </c>
      <c r="G139" s="12">
        <v>61.143523920653443</v>
      </c>
      <c r="H139" s="12">
        <v>61.030595813204506</v>
      </c>
      <c r="I139" s="12">
        <v>61.338100102145049</v>
      </c>
      <c r="J139" s="12">
        <v>61.319411485524441</v>
      </c>
      <c r="K139" s="12">
        <v>61.151079136690647</v>
      </c>
      <c r="L139" s="12">
        <v>60.968294772922022</v>
      </c>
      <c r="M139" s="12">
        <v>60.811897106109328</v>
      </c>
      <c r="N139" s="12">
        <v>60.580595874713524</v>
      </c>
      <c r="O139" s="12">
        <v>60.310581437342002</v>
      </c>
      <c r="P139" s="12">
        <v>59.6875</v>
      </c>
      <c r="Q139" s="12">
        <v>59.318028359216747</v>
      </c>
      <c r="R139" s="12">
        <v>59.190336271629121</v>
      </c>
      <c r="S139" s="12">
        <v>58.767772511848342</v>
      </c>
      <c r="T139" s="12">
        <v>58.40220385674931</v>
      </c>
      <c r="U139" s="12">
        <v>58.795888399412625</v>
      </c>
      <c r="V139" s="12">
        <v>59.856828193832598</v>
      </c>
      <c r="W139" s="13"/>
    </row>
    <row r="140" spans="1:23" x14ac:dyDescent="0.2">
      <c r="A140" s="26" t="s">
        <v>188</v>
      </c>
      <c r="B140" s="12">
        <v>58.536585365853661</v>
      </c>
      <c r="C140" s="12">
        <v>58.490566037735846</v>
      </c>
      <c r="D140" s="12">
        <v>59.090909090909093</v>
      </c>
      <c r="E140" s="12">
        <v>59.868421052631582</v>
      </c>
      <c r="F140" s="12">
        <v>60.326086956521742</v>
      </c>
      <c r="G140" s="12">
        <v>61.137440758293842</v>
      </c>
      <c r="H140" s="12">
        <v>61.276595744680854</v>
      </c>
      <c r="I140" s="12">
        <v>61.71875</v>
      </c>
      <c r="J140" s="12">
        <v>61.870503597122301</v>
      </c>
      <c r="K140" s="12">
        <v>62.333333333333336</v>
      </c>
      <c r="L140" s="12">
        <v>62.1875</v>
      </c>
      <c r="M140" s="12">
        <v>62.10826210826211</v>
      </c>
      <c r="N140" s="12">
        <v>62.303664921465966</v>
      </c>
      <c r="O140" s="12">
        <v>62.135922330097088</v>
      </c>
      <c r="P140" s="12">
        <v>62.093023255813954</v>
      </c>
      <c r="Q140" s="12">
        <v>62.162162162162161</v>
      </c>
      <c r="R140" s="12">
        <v>62.47288503253796</v>
      </c>
      <c r="S140" s="12">
        <v>62.421711899791234</v>
      </c>
      <c r="T140" s="12">
        <v>62.525050100200403</v>
      </c>
      <c r="U140" s="12">
        <v>63.584905660377359</v>
      </c>
      <c r="V140" s="12">
        <v>63.814616755793224</v>
      </c>
      <c r="W140" s="13"/>
    </row>
    <row r="141" spans="1:23" x14ac:dyDescent="0.2">
      <c r="A141" s="26" t="s">
        <v>189</v>
      </c>
      <c r="B141" s="12">
        <v>73.049645390070921</v>
      </c>
      <c r="C141" s="12">
        <v>71.840148698884761</v>
      </c>
      <c r="D141" s="12">
        <v>70.677837014470683</v>
      </c>
      <c r="E141" s="12">
        <v>69.503063308373044</v>
      </c>
      <c r="F141" s="12">
        <v>68.460648148148152</v>
      </c>
      <c r="G141" s="12">
        <v>67.525773195876283</v>
      </c>
      <c r="H141" s="12">
        <v>66.509877704609593</v>
      </c>
      <c r="I141" s="12">
        <v>65.626393223361575</v>
      </c>
      <c r="J141" s="12">
        <v>64.696016771488473</v>
      </c>
      <c r="K141" s="12">
        <v>63.762927605409708</v>
      </c>
      <c r="L141" s="12">
        <v>62.780098746676792</v>
      </c>
      <c r="M141" s="12">
        <v>61.727528089887642</v>
      </c>
      <c r="N141" s="12">
        <v>60.780487804878049</v>
      </c>
      <c r="O141" s="12">
        <v>59.79412655161974</v>
      </c>
      <c r="P141" s="12">
        <v>58.876864580286636</v>
      </c>
      <c r="Q141" s="12">
        <v>57.918810748999427</v>
      </c>
      <c r="R141" s="12">
        <v>57.162687395891169</v>
      </c>
      <c r="S141" s="12">
        <v>56.268535993529255</v>
      </c>
      <c r="T141" s="12">
        <v>55.470804839558127</v>
      </c>
      <c r="U141" s="12">
        <v>54.915514592933945</v>
      </c>
      <c r="V141" s="12">
        <v>54.60591133004926</v>
      </c>
      <c r="W141" s="13"/>
    </row>
    <row r="142" spans="1:23" x14ac:dyDescent="0.2">
      <c r="A142" s="27" t="s">
        <v>190</v>
      </c>
      <c r="B142" s="12">
        <v>56.101626959843003</v>
      </c>
      <c r="C142" s="12">
        <v>56.059173756571639</v>
      </c>
      <c r="D142" s="12">
        <v>56.178892621085708</v>
      </c>
      <c r="E142" s="12">
        <v>56.137295324755335</v>
      </c>
      <c r="F142" s="12">
        <v>56.312853670099557</v>
      </c>
      <c r="G142" s="12">
        <v>56.274361195322648</v>
      </c>
      <c r="H142" s="12">
        <v>56.277975250131647</v>
      </c>
      <c r="I142" s="12">
        <v>56.221305916924543</v>
      </c>
      <c r="J142" s="12">
        <v>56.250137297257716</v>
      </c>
      <c r="K142" s="12">
        <v>56.335728959873833</v>
      </c>
      <c r="L142" s="12">
        <v>56.355214989568708</v>
      </c>
      <c r="M142" s="12">
        <v>56.355919448541584</v>
      </c>
      <c r="N142" s="12">
        <v>56.322947382583443</v>
      </c>
      <c r="O142" s="12">
        <v>56.302872937431943</v>
      </c>
      <c r="P142" s="12">
        <v>56.000399810090208</v>
      </c>
      <c r="Q142" s="12">
        <v>55.540720313061378</v>
      </c>
      <c r="R142" s="12">
        <v>55.098044739956052</v>
      </c>
      <c r="S142" s="12">
        <v>54.587620670073825</v>
      </c>
      <c r="T142" s="12">
        <v>54.226077766524284</v>
      </c>
      <c r="U142" s="12">
        <v>54.139180090343473</v>
      </c>
      <c r="V142" s="12">
        <v>53.880399816176471</v>
      </c>
      <c r="W142" s="13"/>
    </row>
    <row r="163" spans="1:67" x14ac:dyDescent="0.2">
      <c r="A163" s="21"/>
    </row>
    <row r="164" spans="1:67" x14ac:dyDescent="0.2">
      <c r="B164" s="21" t="s">
        <v>751</v>
      </c>
      <c r="O164" s="21" t="s">
        <v>752</v>
      </c>
      <c r="AF164" s="21" t="s">
        <v>758</v>
      </c>
      <c r="AQ164" s="21" t="s">
        <v>759</v>
      </c>
      <c r="BB164" s="21" t="s">
        <v>760</v>
      </c>
      <c r="BM164" s="21" t="s">
        <v>761</v>
      </c>
    </row>
    <row r="165" spans="1:67" x14ac:dyDescent="0.2">
      <c r="A165" s="3" t="s">
        <v>382</v>
      </c>
      <c r="B165" s="13">
        <f>Alapadatok!Z1114-Alapadatok!Z1116</f>
        <v>936387</v>
      </c>
      <c r="C165" s="7">
        <f t="shared" ref="C165:C170" si="5">+B165*100/B$171</f>
        <v>63.052499813142767</v>
      </c>
      <c r="N165" s="3" t="s">
        <v>382</v>
      </c>
      <c r="O165" s="13">
        <f>+Alapadatok!Z949</f>
        <v>7255</v>
      </c>
      <c r="P165" s="7">
        <f t="shared" ref="P165:P170" si="6">+O165*100/O$171</f>
        <v>60.574434332470567</v>
      </c>
      <c r="AE165" s="3" t="s">
        <v>382</v>
      </c>
      <c r="AF165" s="13">
        <f>+Alapadatok!Y1075</f>
        <v>18135375</v>
      </c>
      <c r="AG165" s="7">
        <f t="shared" ref="AG165:AG170" si="7">+AF165*100/AF$171</f>
        <v>76.024106542385724</v>
      </c>
      <c r="AP165" s="3" t="s">
        <v>382</v>
      </c>
      <c r="AQ165" s="13">
        <f>+Alapadatok!AC1075</f>
        <v>8799847</v>
      </c>
      <c r="AR165" s="7">
        <f t="shared" ref="AR165:AR170" si="8">+AQ165*100/AQ$171</f>
        <v>77.339956678324697</v>
      </c>
      <c r="BA165" s="3" t="s">
        <v>382</v>
      </c>
      <c r="BB165" s="13">
        <f>+Alapadatok!AA1075</f>
        <v>4418895</v>
      </c>
      <c r="BC165" s="7">
        <f t="shared" ref="BC165:BC170" si="9">+BB165*100/BB$171</f>
        <v>76.129999154091024</v>
      </c>
      <c r="BL165" s="3" t="s">
        <v>382</v>
      </c>
      <c r="BM165" s="13">
        <f>+Alapadatok!Z1075</f>
        <v>2399752</v>
      </c>
      <c r="BN165" s="7">
        <f t="shared" ref="BN165:BN170" si="10">+BM165*100/BM$171</f>
        <v>81.06314491973751</v>
      </c>
    </row>
    <row r="166" spans="1:67" x14ac:dyDescent="0.2">
      <c r="A166" s="3" t="s">
        <v>375</v>
      </c>
      <c r="B166" s="13">
        <f>+Alapadatok!Z1117</f>
        <v>154640</v>
      </c>
      <c r="C166" s="7">
        <f t="shared" si="5"/>
        <v>10.412829920860068</v>
      </c>
      <c r="D166" s="7">
        <f>+C166+C167</f>
        <v>14.043045173662758</v>
      </c>
      <c r="N166" s="3" t="s">
        <v>375</v>
      </c>
      <c r="O166" s="13">
        <f>+Alapadatok!Z951</f>
        <v>2641</v>
      </c>
      <c r="P166" s="7">
        <f t="shared" si="6"/>
        <v>22.050596977540284</v>
      </c>
      <c r="Q166" s="7">
        <f>+P166+P167</f>
        <v>26.016531685730982</v>
      </c>
      <c r="AE166" s="3" t="s">
        <v>375</v>
      </c>
      <c r="AF166" s="13">
        <f>+Alapadatok!Y1077</f>
        <v>2162599</v>
      </c>
      <c r="AG166" s="7">
        <f t="shared" si="7"/>
        <v>9.0656882906726111</v>
      </c>
      <c r="AH166" s="7">
        <f>+AG166+AG167</f>
        <v>11.225168434873545</v>
      </c>
      <c r="AP166" s="3" t="s">
        <v>375</v>
      </c>
      <c r="AQ166" s="13">
        <f>+Alapadatok!AC1077</f>
        <v>826484</v>
      </c>
      <c r="AR166" s="7">
        <f t="shared" si="8"/>
        <v>7.26378955853761</v>
      </c>
      <c r="AS166" s="7">
        <f>+AR166+AR167</f>
        <v>9.1326542181154782</v>
      </c>
      <c r="BA166" s="3" t="s">
        <v>375</v>
      </c>
      <c r="BB166" s="13">
        <f>+Alapadatok!AA1077</f>
        <v>434934</v>
      </c>
      <c r="BC166" s="7">
        <f t="shared" si="9"/>
        <v>7.4931685527910084</v>
      </c>
      <c r="BD166" s="7">
        <f>+BC166+BC167</f>
        <v>9.4131062828640371</v>
      </c>
      <c r="BL166" s="3" t="s">
        <v>375</v>
      </c>
      <c r="BM166" s="13">
        <f>+Alapadatok!Z1077</f>
        <v>283091</v>
      </c>
      <c r="BN166" s="7">
        <f t="shared" si="10"/>
        <v>9.5627576343194676</v>
      </c>
      <c r="BO166" s="7">
        <f>+BN166+BN167</f>
        <v>11.548705912715022</v>
      </c>
    </row>
    <row r="167" spans="1:67" x14ac:dyDescent="0.2">
      <c r="A167" s="3" t="s">
        <v>376</v>
      </c>
      <c r="B167" s="13">
        <f>+Alapadatok!Z1118</f>
        <v>53912</v>
      </c>
      <c r="C167" s="7">
        <f t="shared" si="5"/>
        <v>3.6302152528026901</v>
      </c>
      <c r="N167" s="3" t="s">
        <v>376</v>
      </c>
      <c r="O167" s="13">
        <f>+Alapadatok!Z952</f>
        <v>475</v>
      </c>
      <c r="P167" s="7">
        <f t="shared" si="6"/>
        <v>3.9659347081906988</v>
      </c>
      <c r="AE167" s="3" t="s">
        <v>376</v>
      </c>
      <c r="AF167" s="13">
        <f>+Alapadatok!Y1078</f>
        <v>515139</v>
      </c>
      <c r="AG167" s="7">
        <f t="shared" si="7"/>
        <v>2.159480144200935</v>
      </c>
      <c r="AP167" s="3" t="s">
        <v>376</v>
      </c>
      <c r="AQ167" s="13">
        <f>+Alapadatok!AC1078</f>
        <v>212642</v>
      </c>
      <c r="AR167" s="7">
        <f t="shared" si="8"/>
        <v>1.8688646595778677</v>
      </c>
      <c r="BA167" s="3" t="s">
        <v>376</v>
      </c>
      <c r="BB167" s="13">
        <f>+Alapadatok!AA1078</f>
        <v>111441</v>
      </c>
      <c r="BC167" s="7">
        <f t="shared" si="9"/>
        <v>1.9199377300730289</v>
      </c>
      <c r="BL167" s="3" t="s">
        <v>376</v>
      </c>
      <c r="BM167" s="13">
        <f>+Alapadatok!Z1078</f>
        <v>58791</v>
      </c>
      <c r="BN167" s="7">
        <f t="shared" si="10"/>
        <v>1.985948278395554</v>
      </c>
    </row>
    <row r="168" spans="1:67" ht="76.5" x14ac:dyDescent="0.2">
      <c r="A168" s="15" t="s">
        <v>377</v>
      </c>
      <c r="B168" s="13">
        <f>+Alapadatok!Z1119</f>
        <v>54337</v>
      </c>
      <c r="C168" s="7">
        <f t="shared" si="5"/>
        <v>3.6588330277403878</v>
      </c>
      <c r="N168" s="15" t="s">
        <v>377</v>
      </c>
      <c r="O168" s="13">
        <f>+Alapadatok!Z953</f>
        <v>60</v>
      </c>
      <c r="P168" s="7">
        <f t="shared" si="6"/>
        <v>0.5009601736661935</v>
      </c>
      <c r="AE168" s="15" t="s">
        <v>580</v>
      </c>
      <c r="AF168" s="13">
        <f>+Alapadatok!Y1079-Alapadatok!Y1080</f>
        <v>86578</v>
      </c>
      <c r="AG168" s="7">
        <f t="shared" si="7"/>
        <v>0.36293790981585278</v>
      </c>
      <c r="AP168" s="15" t="s">
        <v>580</v>
      </c>
      <c r="AQ168" s="13">
        <f>+Alapadatok!AC1079-Alapadatok!AC1080</f>
        <v>37859</v>
      </c>
      <c r="AR168" s="7">
        <f t="shared" si="8"/>
        <v>0.33273458275862006</v>
      </c>
      <c r="BA168" s="15" t="s">
        <v>580</v>
      </c>
      <c r="BB168" s="13">
        <f>+Alapadatok!AA1079-Alapadatok!AA1080</f>
        <v>30973</v>
      </c>
      <c r="BC168" s="7">
        <f t="shared" si="9"/>
        <v>0.53361178842214196</v>
      </c>
      <c r="BL168" s="15" t="s">
        <v>580</v>
      </c>
      <c r="BM168" s="13">
        <f>+Alapadatok!Z1079-Alapadatok!Z1080</f>
        <v>8450</v>
      </c>
      <c r="BN168" s="7">
        <f t="shared" si="10"/>
        <v>0.28543931813444967</v>
      </c>
    </row>
    <row r="169" spans="1:67" x14ac:dyDescent="0.2">
      <c r="A169" s="3" t="s">
        <v>379</v>
      </c>
      <c r="B169" s="13">
        <f>+Alapadatok!Z1121-Alapadatok!Z1120</f>
        <v>283817</v>
      </c>
      <c r="C169" s="7">
        <f t="shared" si="5"/>
        <v>19.111084775276396</v>
      </c>
      <c r="N169" s="3" t="s">
        <v>379</v>
      </c>
      <c r="O169" s="13">
        <f>+Alapadatok!Z955-Alapadatok!Z954</f>
        <v>1324</v>
      </c>
      <c r="P169" s="7">
        <f t="shared" si="6"/>
        <v>11.054521165567337</v>
      </c>
      <c r="AE169" s="3" t="s">
        <v>581</v>
      </c>
      <c r="AF169" s="13">
        <f>+Alapadatok!Y1081</f>
        <v>2955078</v>
      </c>
      <c r="AG169" s="7">
        <f t="shared" si="7"/>
        <v>12.387787112924883</v>
      </c>
      <c r="AP169" s="3" t="s">
        <v>581</v>
      </c>
      <c r="AQ169" s="13">
        <f>+Alapadatok!AC1081</f>
        <v>1501306</v>
      </c>
      <c r="AR169" s="7">
        <f t="shared" si="8"/>
        <v>13.194654520801206</v>
      </c>
      <c r="BA169" s="3" t="s">
        <v>581</v>
      </c>
      <c r="BB169" s="13">
        <f>+Alapadatok!AA1081</f>
        <v>808164</v>
      </c>
      <c r="BC169" s="7">
        <f t="shared" si="9"/>
        <v>13.9232827746228</v>
      </c>
      <c r="BL169" s="3" t="s">
        <v>581</v>
      </c>
      <c r="BM169" s="13">
        <f>+Alapadatok!Z1081</f>
        <v>210265</v>
      </c>
      <c r="BN169" s="7">
        <f t="shared" si="10"/>
        <v>7.1027098494130252</v>
      </c>
    </row>
    <row r="170" spans="1:67" x14ac:dyDescent="0.2">
      <c r="A170" s="3" t="s">
        <v>380</v>
      </c>
      <c r="B170" s="13">
        <f>+Alapadatok!Z1120</f>
        <v>1998</v>
      </c>
      <c r="C170" s="7">
        <f t="shared" si="5"/>
        <v>0.13453721017769282</v>
      </c>
      <c r="N170" s="3" t="s">
        <v>380</v>
      </c>
      <c r="O170" s="13">
        <f>+Alapadatok!Z954</f>
        <v>222</v>
      </c>
      <c r="P170" s="7">
        <f t="shared" si="6"/>
        <v>1.853552642564916</v>
      </c>
      <c r="AE170" s="3" t="s">
        <v>380</v>
      </c>
      <c r="AF170" s="13"/>
      <c r="AG170" s="7">
        <f t="shared" si="7"/>
        <v>0</v>
      </c>
      <c r="AP170" s="3" t="s">
        <v>380</v>
      </c>
      <c r="AQ170" s="13"/>
      <c r="AR170" s="7">
        <f t="shared" si="8"/>
        <v>0</v>
      </c>
      <c r="BA170" s="3" t="s">
        <v>380</v>
      </c>
      <c r="BB170" s="13"/>
      <c r="BC170" s="7">
        <f t="shared" si="9"/>
        <v>0</v>
      </c>
      <c r="BL170" s="3" t="s">
        <v>380</v>
      </c>
      <c r="BM170" s="13"/>
      <c r="BN170" s="7">
        <f t="shared" si="10"/>
        <v>0</v>
      </c>
    </row>
    <row r="171" spans="1:67" x14ac:dyDescent="0.2">
      <c r="A171" s="3" t="s">
        <v>384</v>
      </c>
      <c r="B171" s="13">
        <f>SUM(B165:B170)</f>
        <v>1485091</v>
      </c>
      <c r="C171" s="12">
        <f>SUM(C165:C170)</f>
        <v>100</v>
      </c>
      <c r="N171" s="3" t="s">
        <v>384</v>
      </c>
      <c r="O171" s="13">
        <f>SUM(O165:O170)</f>
        <v>11977</v>
      </c>
      <c r="P171" s="12">
        <f>SUM(P165:P170)</f>
        <v>100</v>
      </c>
      <c r="AE171" s="3" t="s">
        <v>384</v>
      </c>
      <c r="AF171" s="13">
        <f>SUM(AF165:AF170)</f>
        <v>23854769</v>
      </c>
      <c r="AG171" s="12">
        <f>SUM(AG165:AG170)</f>
        <v>100.00000000000001</v>
      </c>
      <c r="AP171" s="3" t="s">
        <v>384</v>
      </c>
      <c r="AQ171" s="13">
        <f>SUM(AQ165:AQ170)</f>
        <v>11378138</v>
      </c>
      <c r="AR171" s="12">
        <f>SUM(AR165:AR170)</f>
        <v>100</v>
      </c>
      <c r="BA171" s="3" t="s">
        <v>384</v>
      </c>
      <c r="BB171" s="13">
        <f>SUM(BB165:BB170)</f>
        <v>5804407</v>
      </c>
      <c r="BC171" s="12">
        <f>SUM(BC165:BC170)</f>
        <v>100</v>
      </c>
      <c r="BL171" s="3" t="s">
        <v>384</v>
      </c>
      <c r="BM171" s="13">
        <f>SUM(BM165:BM170)</f>
        <v>2960349</v>
      </c>
      <c r="BN171" s="12">
        <f>SUM(BN165:BN170)</f>
        <v>100.00000000000001</v>
      </c>
    </row>
    <row r="172" spans="1:67" x14ac:dyDescent="0.2">
      <c r="A172" s="3" t="s">
        <v>383</v>
      </c>
      <c r="B172" s="13">
        <f>+B171-B170</f>
        <v>1483093</v>
      </c>
      <c r="N172" s="3" t="s">
        <v>383</v>
      </c>
      <c r="O172" s="13">
        <f>+O171-O170</f>
        <v>11755</v>
      </c>
      <c r="AE172" s="3" t="s">
        <v>383</v>
      </c>
      <c r="AF172" s="13">
        <f>+Alapadatok!Y1074</f>
        <v>23854769</v>
      </c>
      <c r="AP172" s="3" t="s">
        <v>383</v>
      </c>
      <c r="AQ172" s="13">
        <f>+Alapadatok!AC1074</f>
        <v>11378138</v>
      </c>
      <c r="BA172" s="3" t="s">
        <v>383</v>
      </c>
      <c r="BB172" s="13">
        <f>+Alapadatok!AA1074</f>
        <v>5804407</v>
      </c>
      <c r="BL172" s="3" t="s">
        <v>383</v>
      </c>
      <c r="BM172" s="13">
        <f>+Alapadatok!Z1074</f>
        <v>2960349</v>
      </c>
    </row>
    <row r="188" spans="1:20" x14ac:dyDescent="0.2">
      <c r="L188" s="3" t="s">
        <v>457</v>
      </c>
    </row>
    <row r="189" spans="1:20" x14ac:dyDescent="0.2">
      <c r="L189" s="3" t="s">
        <v>456</v>
      </c>
    </row>
    <row r="190" spans="1:20" x14ac:dyDescent="0.2">
      <c r="A190" s="3" t="s">
        <v>444</v>
      </c>
      <c r="B190" s="11" t="s">
        <v>13</v>
      </c>
      <c r="C190" s="11" t="s">
        <v>14</v>
      </c>
      <c r="D190" s="11" t="s">
        <v>15</v>
      </c>
      <c r="E190" s="11" t="s">
        <v>20</v>
      </c>
      <c r="F190" s="11" t="s">
        <v>32</v>
      </c>
      <c r="G190" s="11" t="s">
        <v>33</v>
      </c>
      <c r="H190" s="11" t="s">
        <v>34</v>
      </c>
      <c r="I190" s="11" t="s">
        <v>35</v>
      </c>
      <c r="L190" s="11" t="s">
        <v>13</v>
      </c>
      <c r="M190" s="11" t="s">
        <v>14</v>
      </c>
      <c r="N190" s="11" t="s">
        <v>15</v>
      </c>
      <c r="O190" s="11" t="s">
        <v>20</v>
      </c>
      <c r="P190" s="11" t="s">
        <v>32</v>
      </c>
      <c r="Q190" s="11" t="s">
        <v>33</v>
      </c>
      <c r="R190" s="11" t="s">
        <v>34</v>
      </c>
      <c r="S190" s="11" t="s">
        <v>35</v>
      </c>
    </row>
    <row r="191" spans="1:20" ht="25.5" x14ac:dyDescent="0.2">
      <c r="A191" s="28" t="s">
        <v>171</v>
      </c>
      <c r="B191" s="13">
        <f>+Alapadatok!R1344</f>
        <v>300.88599999999997</v>
      </c>
      <c r="C191" s="13">
        <f>+Alapadatok!S1344</f>
        <v>510.10599999999999</v>
      </c>
      <c r="D191" s="13">
        <f>+Alapadatok!T1344</f>
        <v>494.22</v>
      </c>
      <c r="E191" s="13">
        <f>+Alapadatok!U1344</f>
        <v>2754.3210000000004</v>
      </c>
      <c r="F191" s="13">
        <f>+Alapadatok!V1344</f>
        <v>4140.5569999999998</v>
      </c>
      <c r="G191" s="13">
        <f>+Alapadatok!W1344</f>
        <v>1151.2760000000001</v>
      </c>
      <c r="H191" s="13">
        <f>+Alapadatok!X1344</f>
        <v>548.30099999999993</v>
      </c>
      <c r="I191" s="13">
        <f>+Alapadatok!Y1344</f>
        <v>638.87099999999998</v>
      </c>
      <c r="J191" s="13"/>
      <c r="K191" s="13"/>
      <c r="L191" s="13">
        <f>+Alapadatok!R1435+Alapadatok!R1526+Alapadatok!R1556</f>
        <v>448.61599999999999</v>
      </c>
      <c r="M191" s="13">
        <f>+Alapadatok!S1435+Alapadatok!S1526+Alapadatok!S1556</f>
        <v>552.55399999999997</v>
      </c>
      <c r="N191" s="13">
        <f>+Alapadatok!T1435+Alapadatok!T1526+Alapadatok!T1556</f>
        <v>484.38599999999997</v>
      </c>
      <c r="O191" s="13">
        <f>+Alapadatok!U1435+Alapadatok!U1526+Alapadatok!U1556</f>
        <v>572.40200000000004</v>
      </c>
      <c r="P191" s="13">
        <f>+Alapadatok!V1435+Alapadatok!V1526+Alapadatok!V1556</f>
        <v>458.32900000000006</v>
      </c>
      <c r="Q191" s="13">
        <f>+Alapadatok!W1435+Alapadatok!W1526+Alapadatok!W1556</f>
        <v>497.16399999999999</v>
      </c>
      <c r="R191" s="13">
        <f>+Alapadatok!X1435+Alapadatok!X1526+Alapadatok!X1556</f>
        <v>739.42</v>
      </c>
      <c r="S191" s="13">
        <f>+Alapadatok!Y1435+Alapadatok!Y1526+Alapadatok!Y1556</f>
        <v>545.84500000000003</v>
      </c>
      <c r="T191" s="12"/>
    </row>
    <row r="192" spans="1:20" x14ac:dyDescent="0.2">
      <c r="A192" s="28" t="s">
        <v>173</v>
      </c>
      <c r="B192" s="13">
        <f>+Alapadatok!R1346</f>
        <v>15267.918</v>
      </c>
      <c r="C192" s="13">
        <f>+Alapadatok!S1346</f>
        <v>7346.6419999999998</v>
      </c>
      <c r="D192" s="13">
        <f>+Alapadatok!T1346</f>
        <v>7608.5</v>
      </c>
      <c r="E192" s="13">
        <f>+Alapadatok!U1346</f>
        <v>6285.7210000000005</v>
      </c>
      <c r="F192" s="13">
        <f>+Alapadatok!V1346</f>
        <v>5397.0690000000004</v>
      </c>
      <c r="G192" s="13">
        <f>+Alapadatok!W1346</f>
        <v>3310.636</v>
      </c>
      <c r="H192" s="13">
        <f>+Alapadatok!X1346</f>
        <v>10584.800999999999</v>
      </c>
      <c r="I192" s="13">
        <f>+Alapadatok!Y1346</f>
        <v>10788.406000000001</v>
      </c>
      <c r="J192" s="13"/>
      <c r="K192" s="13"/>
      <c r="L192" s="13">
        <f>+Alapadatok!R1437+Alapadatok!R1528+Alapadatok!R1558</f>
        <v>20393.219000000001</v>
      </c>
      <c r="M192" s="13">
        <f>+Alapadatok!S1437+Alapadatok!S1528+Alapadatok!S1558</f>
        <v>22662.156999999999</v>
      </c>
      <c r="N192" s="13">
        <f>+Alapadatok!T1437+Alapadatok!T1528+Alapadatok!T1558</f>
        <v>26376.594000000001</v>
      </c>
      <c r="O192" s="13">
        <f>+Alapadatok!U1437+Alapadatok!U1528+Alapadatok!U1558</f>
        <v>23482.899000000001</v>
      </c>
      <c r="P192" s="13">
        <f>+Alapadatok!V1437+Alapadatok!V1528+Alapadatok!V1558</f>
        <v>24213.085000000003</v>
      </c>
      <c r="Q192" s="13">
        <f>+Alapadatok!W1437+Alapadatok!W1528+Alapadatok!W1558</f>
        <v>26640.143000000004</v>
      </c>
      <c r="R192" s="13">
        <f>+Alapadatok!X1437+Alapadatok!X1528+Alapadatok!X1558</f>
        <v>27440.128000000001</v>
      </c>
      <c r="S192" s="13">
        <f>+Alapadatok!Y1437+Alapadatok!Y1528+Alapadatok!Y1558</f>
        <v>33730.018100000001</v>
      </c>
      <c r="T192" s="12"/>
    </row>
    <row r="193" spans="1:20" ht="25.5" x14ac:dyDescent="0.2">
      <c r="A193" s="28" t="s">
        <v>403</v>
      </c>
      <c r="B193" s="13">
        <f>+Alapadatok!R1355</f>
        <v>171.75800000000001</v>
      </c>
      <c r="C193" s="13">
        <f>+Alapadatok!S1355</f>
        <v>159.32</v>
      </c>
      <c r="D193" s="13">
        <f>+Alapadatok!T1355</f>
        <v>221.77999999999997</v>
      </c>
      <c r="E193" s="13">
        <f>+Alapadatok!U1355</f>
        <v>706.14499999999998</v>
      </c>
      <c r="F193" s="13">
        <f>+Alapadatok!V1355</f>
        <v>1248.4179999999999</v>
      </c>
      <c r="G193" s="13">
        <f>+Alapadatok!W1355</f>
        <v>521.47</v>
      </c>
      <c r="H193" s="13">
        <f>+Alapadatok!X1355</f>
        <v>2045.3490000000002</v>
      </c>
      <c r="I193" s="13">
        <f>+Alapadatok!Y1355</f>
        <v>669.71299999999997</v>
      </c>
      <c r="J193" s="13"/>
      <c r="K193" s="13"/>
      <c r="L193" s="13">
        <f>+Alapadatok!R1446+Alapadatok!R1537+Alapadatok!R1567</f>
        <v>3255.5509999999999</v>
      </c>
      <c r="M193" s="13">
        <f>+Alapadatok!S1446+Alapadatok!S1537+Alapadatok!S1567</f>
        <v>3550.1619999999998</v>
      </c>
      <c r="N193" s="13">
        <f>+Alapadatok!T1446+Alapadatok!T1537+Alapadatok!T1567</f>
        <v>3501.8659999999995</v>
      </c>
      <c r="O193" s="13">
        <f>+Alapadatok!U1446+Alapadatok!U1537+Alapadatok!U1567</f>
        <v>1516.7460000000001</v>
      </c>
      <c r="P193" s="13">
        <f>+Alapadatok!V1446+Alapadatok!V1537+Alapadatok!V1567</f>
        <v>1525.396</v>
      </c>
      <c r="Q193" s="13">
        <f>+Alapadatok!W1446+Alapadatok!W1537+Alapadatok!W1567</f>
        <v>1512.7920000000001</v>
      </c>
      <c r="R193" s="13">
        <f>+Alapadatok!X1446+Alapadatok!X1537+Alapadatok!X1567</f>
        <v>1586.461</v>
      </c>
      <c r="S193" s="13">
        <f>+Alapadatok!Y1446+Alapadatok!Y1537+Alapadatok!Y1567</f>
        <v>1640.4709</v>
      </c>
      <c r="T193" s="12"/>
    </row>
    <row r="194" spans="1:20" ht="37.5" customHeight="1" x14ac:dyDescent="0.2">
      <c r="A194" s="28" t="s">
        <v>404</v>
      </c>
      <c r="B194" s="13">
        <f>+Alapadatok!R1356</f>
        <v>9997.4189999999999</v>
      </c>
      <c r="C194" s="13">
        <f>+Alapadatok!S1356</f>
        <v>12738.964</v>
      </c>
      <c r="D194" s="13">
        <f>+Alapadatok!T1356</f>
        <v>11336.519999999999</v>
      </c>
      <c r="E194" s="13">
        <f>+Alapadatok!U1356</f>
        <v>12256.214</v>
      </c>
      <c r="F194" s="13">
        <f>+Alapadatok!V1356</f>
        <v>3112.5589999999997</v>
      </c>
      <c r="G194" s="13">
        <f>+Alapadatok!W1356</f>
        <v>10594.002</v>
      </c>
      <c r="H194" s="13">
        <f>+Alapadatok!X1356</f>
        <v>3794.8449999999998</v>
      </c>
      <c r="I194" s="13">
        <f>+Alapadatok!Y1356</f>
        <v>4851.0160000000005</v>
      </c>
      <c r="J194" s="13"/>
      <c r="K194" s="13"/>
      <c r="L194" s="13">
        <f>+Alapadatok!R1447+Alapadatok!R1538+Alapadatok!R1568</f>
        <v>46556.945000000007</v>
      </c>
      <c r="M194" s="13">
        <f>+Alapadatok!S1447+Alapadatok!S1538+Alapadatok!S1568</f>
        <v>47582.17</v>
      </c>
      <c r="N194" s="13">
        <f>+Alapadatok!T1447+Alapadatok!T1538+Alapadatok!T1568</f>
        <v>71411.514999999999</v>
      </c>
      <c r="O194" s="13">
        <f>+Alapadatok!U1447+Alapadatok!U1538+Alapadatok!U1568</f>
        <v>79998.108999999997</v>
      </c>
      <c r="P194" s="13">
        <f>+Alapadatok!V1447+Alapadatok!V1538+Alapadatok!V1568</f>
        <v>87141.426000000007</v>
      </c>
      <c r="Q194" s="13">
        <f>+Alapadatok!W1447+Alapadatok!W1538+Alapadatok!W1568</f>
        <v>84726.376000000004</v>
      </c>
      <c r="R194" s="13">
        <f>+Alapadatok!X1447+Alapadatok!X1538+Alapadatok!X1568</f>
        <v>98002.442999999999</v>
      </c>
      <c r="S194" s="13">
        <f>+Alapadatok!Y1447+Alapadatok!Y1538+Alapadatok!Y1568</f>
        <v>95659.205200000011</v>
      </c>
      <c r="T194" s="12"/>
    </row>
    <row r="195" spans="1:20" x14ac:dyDescent="0.2">
      <c r="A195" s="28" t="s">
        <v>176</v>
      </c>
      <c r="B195" s="13">
        <f>+Alapadatok!R1357</f>
        <v>2.4119999999999999</v>
      </c>
      <c r="C195" s="13">
        <f>+Alapadatok!S1357</f>
        <v>245.12200000000001</v>
      </c>
      <c r="D195" s="13">
        <f>+Alapadatok!T1357</f>
        <v>6.8689999999999998</v>
      </c>
      <c r="E195" s="13">
        <f>+Alapadatok!U1357</f>
        <v>0</v>
      </c>
      <c r="F195" s="13">
        <f>+Alapadatok!V1357</f>
        <v>0.28199999999999997</v>
      </c>
      <c r="G195" s="13">
        <f>+Alapadatok!W1357</f>
        <v>65.346000000000004</v>
      </c>
      <c r="H195" s="13">
        <f>+Alapadatok!X1357</f>
        <v>112.556</v>
      </c>
      <c r="I195" s="13">
        <f>+Alapadatok!Y1357</f>
        <v>383.4</v>
      </c>
      <c r="J195" s="13"/>
      <c r="K195" s="13"/>
      <c r="L195" s="13">
        <f>+Alapadatok!R1448+Alapadatok!R1539+Alapadatok!R1569</f>
        <v>517.048</v>
      </c>
      <c r="M195" s="13">
        <f>+Alapadatok!S1448+Alapadatok!S1539+Alapadatok!S1569</f>
        <v>1149.0350000000001</v>
      </c>
      <c r="N195" s="13">
        <f>+Alapadatok!T1448+Alapadatok!T1539+Alapadatok!T1569</f>
        <v>620.39099999999996</v>
      </c>
      <c r="O195" s="13">
        <f>+Alapadatok!U1448+Alapadatok!U1539+Alapadatok!U1569</f>
        <v>1588.0130000000001</v>
      </c>
      <c r="P195" s="13">
        <f>+Alapadatok!V1448+Alapadatok!V1539+Alapadatok!V1569</f>
        <v>3401.701</v>
      </c>
      <c r="Q195" s="13">
        <f>+Alapadatok!W1448+Alapadatok!W1539+Alapadatok!W1569</f>
        <v>4434.2309999999998</v>
      </c>
      <c r="R195" s="13">
        <f>+Alapadatok!X1448+Alapadatok!X1539+Alapadatok!X1569</f>
        <v>314.80400000000003</v>
      </c>
      <c r="S195" s="13">
        <f>+Alapadatok!Y1448+Alapadatok!Y1539+Alapadatok!Y1569</f>
        <v>321.23449999999997</v>
      </c>
      <c r="T195" s="12"/>
    </row>
    <row r="196" spans="1:20" x14ac:dyDescent="0.2">
      <c r="A196" s="28" t="s">
        <v>177</v>
      </c>
      <c r="B196" s="13">
        <f>+Alapadatok!R1358</f>
        <v>165.26400000000001</v>
      </c>
      <c r="C196" s="13">
        <f>+Alapadatok!S1358</f>
        <v>224.80799999999999</v>
      </c>
      <c r="D196" s="13">
        <f>+Alapadatok!T1358</f>
        <v>43.381</v>
      </c>
      <c r="E196" s="13">
        <f>+Alapadatok!U1358</f>
        <v>177.11600000000001</v>
      </c>
      <c r="F196" s="13">
        <f>+Alapadatok!V1358</f>
        <v>193.483</v>
      </c>
      <c r="G196" s="13">
        <f>+Alapadatok!W1358</f>
        <v>256.05700000000002</v>
      </c>
      <c r="H196" s="13">
        <f>+Alapadatok!X1358</f>
        <v>95.668000000000006</v>
      </c>
      <c r="I196" s="13">
        <f>+Alapadatok!Y1358</f>
        <v>98.590999999999994</v>
      </c>
      <c r="J196" s="13"/>
      <c r="K196" s="13"/>
      <c r="L196" s="13">
        <f>+Alapadatok!R1449+Alapadatok!R1540+Alapadatok!R1570</f>
        <v>1433.038</v>
      </c>
      <c r="M196" s="13">
        <f>+Alapadatok!S1449+Alapadatok!S1540+Alapadatok!S1570</f>
        <v>2643.7759999999998</v>
      </c>
      <c r="N196" s="13">
        <f>+Alapadatok!T1449+Alapadatok!T1540+Alapadatok!T1570</f>
        <v>1883.6149999999998</v>
      </c>
      <c r="O196" s="13">
        <f>+Alapadatok!U1449+Alapadatok!U1540+Alapadatok!U1570</f>
        <v>3519.2980000000002</v>
      </c>
      <c r="P196" s="13">
        <f>+Alapadatok!V1449+Alapadatok!V1540+Alapadatok!V1570</f>
        <v>2994.2080000000001</v>
      </c>
      <c r="Q196" s="13">
        <f>+Alapadatok!W1449+Alapadatok!W1540+Alapadatok!W1570</f>
        <v>1872.915</v>
      </c>
      <c r="R196" s="13">
        <f>+Alapadatok!X1449+Alapadatok!X1540+Alapadatok!X1570</f>
        <v>2387.3179999999998</v>
      </c>
      <c r="S196" s="13">
        <f>+Alapadatok!Y1449+Alapadatok!Y1540+Alapadatok!Y1570</f>
        <v>2221.7061999999996</v>
      </c>
      <c r="T196" s="12"/>
    </row>
    <row r="197" spans="1:20" x14ac:dyDescent="0.2">
      <c r="A197" s="28" t="s">
        <v>178</v>
      </c>
      <c r="B197" s="13">
        <f>+Alapadatok!R1359</f>
        <v>677.30500000000006</v>
      </c>
      <c r="C197" s="13">
        <f>+Alapadatok!S1359</f>
        <v>206.06100000000001</v>
      </c>
      <c r="D197" s="13">
        <f>+Alapadatok!T1359</f>
        <v>185.73699999999999</v>
      </c>
      <c r="E197" s="13">
        <f>+Alapadatok!U1359</f>
        <v>1298.5719999999999</v>
      </c>
      <c r="F197" s="13">
        <f>+Alapadatok!V1359</f>
        <v>509.19600000000003</v>
      </c>
      <c r="G197" s="13">
        <f>+Alapadatok!W1359</f>
        <v>899.35699999999997</v>
      </c>
      <c r="H197" s="13">
        <f>+Alapadatok!X1359</f>
        <v>412.267</v>
      </c>
      <c r="I197" s="13">
        <f>+Alapadatok!Y1359</f>
        <v>218.68600000000001</v>
      </c>
      <c r="J197" s="13"/>
      <c r="K197" s="13"/>
      <c r="L197" s="13">
        <f>+Alapadatok!R1450+Alapadatok!R1541+Alapadatok!R1571</f>
        <v>1469.175</v>
      </c>
      <c r="M197" s="13">
        <f>+Alapadatok!S1450+Alapadatok!S1541+Alapadatok!S1571</f>
        <v>1128.8309999999999</v>
      </c>
      <c r="N197" s="13">
        <f>+Alapadatok!T1450+Alapadatok!T1541+Alapadatok!T1571</f>
        <v>1710.8100000000002</v>
      </c>
      <c r="O197" s="13">
        <f>+Alapadatok!U1450+Alapadatok!U1541+Alapadatok!U1571</f>
        <v>1824.9960000000001</v>
      </c>
      <c r="P197" s="13">
        <f>+Alapadatok!V1450+Alapadatok!V1541+Alapadatok!V1571</f>
        <v>1861.5519999999999</v>
      </c>
      <c r="Q197" s="13">
        <f>+Alapadatok!W1450+Alapadatok!W1541+Alapadatok!W1571</f>
        <v>1931.174</v>
      </c>
      <c r="R197" s="13">
        <f>+Alapadatok!X1450+Alapadatok!X1541+Alapadatok!X1571</f>
        <v>1889.357</v>
      </c>
      <c r="S197" s="13">
        <f>+Alapadatok!Y1450+Alapadatok!Y1541+Alapadatok!Y1571</f>
        <v>1831.2322000000001</v>
      </c>
      <c r="T197" s="12"/>
    </row>
    <row r="198" spans="1:20" ht="25.5" x14ac:dyDescent="0.2">
      <c r="A198" s="28" t="s">
        <v>179</v>
      </c>
      <c r="B198" s="13">
        <f>+Alapadatok!R1360</f>
        <v>5.1589999999999998</v>
      </c>
      <c r="C198" s="13">
        <f>+Alapadatok!S1360</f>
        <v>2.6</v>
      </c>
      <c r="D198" s="13">
        <f>+Alapadatok!T1360</f>
        <v>21.209</v>
      </c>
      <c r="E198" s="13">
        <f>+Alapadatok!U1360</f>
        <v>47.139000000000003</v>
      </c>
      <c r="F198" s="13">
        <f>+Alapadatok!V1360</f>
        <v>2.5</v>
      </c>
      <c r="G198" s="13">
        <f>+Alapadatok!W1360</f>
        <v>3.6080000000000001</v>
      </c>
      <c r="H198" s="13">
        <f>+Alapadatok!X1360</f>
        <v>2.5</v>
      </c>
      <c r="I198" s="13">
        <f>+Alapadatok!Y1360</f>
        <v>0.3</v>
      </c>
      <c r="J198" s="13"/>
      <c r="K198" s="13"/>
      <c r="L198" s="13">
        <f>+Alapadatok!R1451+Alapadatok!R1542+Alapadatok!R1572</f>
        <v>1165.4929999999999</v>
      </c>
      <c r="M198" s="13">
        <f>+Alapadatok!S1451+Alapadatok!S1542+Alapadatok!S1572</f>
        <v>1151.4649999999999</v>
      </c>
      <c r="N198" s="13">
        <f>+Alapadatok!T1451+Alapadatok!T1542+Alapadatok!T1572</f>
        <v>1208.3130000000001</v>
      </c>
      <c r="O198" s="13">
        <f>+Alapadatok!U1451+Alapadatok!U1542+Alapadatok!U1572</f>
        <v>1286.568</v>
      </c>
      <c r="P198" s="13">
        <f>+Alapadatok!V1451+Alapadatok!V1542+Alapadatok!V1572</f>
        <v>1253.7369999999999</v>
      </c>
      <c r="Q198" s="13">
        <f>+Alapadatok!W1451+Alapadatok!W1542+Alapadatok!W1572</f>
        <v>1206.982</v>
      </c>
      <c r="R198" s="13">
        <f>+Alapadatok!X1451+Alapadatok!X1542+Alapadatok!X1572</f>
        <v>1566.5229999999999</v>
      </c>
      <c r="S198" s="13">
        <f>+Alapadatok!Y1451+Alapadatok!Y1542+Alapadatok!Y1572</f>
        <v>1518.3306999999998</v>
      </c>
      <c r="T198" s="12"/>
    </row>
    <row r="199" spans="1:20" x14ac:dyDescent="0.2">
      <c r="A199" s="28" t="s">
        <v>406</v>
      </c>
      <c r="B199" s="13">
        <f>+Alapadatok!R1366</f>
        <v>72037.923999999999</v>
      </c>
      <c r="C199" s="13">
        <f>+Alapadatok!S1366</f>
        <v>65066.875</v>
      </c>
      <c r="D199" s="13">
        <f>+Alapadatok!T1366</f>
        <v>29108.956999999999</v>
      </c>
      <c r="E199" s="13">
        <f>+Alapadatok!U1366</f>
        <v>16037.375</v>
      </c>
      <c r="F199" s="13">
        <f>+Alapadatok!V1366</f>
        <v>7363.3200000000006</v>
      </c>
      <c r="G199" s="13">
        <f>+Alapadatok!W1366</f>
        <v>45780.292000000001</v>
      </c>
      <c r="H199" s="13">
        <f>+Alapadatok!X1366</f>
        <v>22135</v>
      </c>
      <c r="I199" s="13">
        <f>+Alapadatok!Y1366</f>
        <v>62521.646000000001</v>
      </c>
      <c r="J199" s="13"/>
      <c r="K199" s="13"/>
      <c r="L199" s="13">
        <f>+Alapadatok!R1457+Alapadatok!R1548+Alapadatok!R1578</f>
        <v>9672.0519999999997</v>
      </c>
      <c r="M199" s="13">
        <f>+Alapadatok!S1457+Alapadatok!S1548+Alapadatok!S1578</f>
        <v>4719.7130000000006</v>
      </c>
      <c r="N199" s="13">
        <f>+Alapadatok!T1457+Alapadatok!T1548+Alapadatok!T1578</f>
        <v>3502.9</v>
      </c>
      <c r="O199" s="13">
        <f>+Alapadatok!U1457+Alapadatok!U1548+Alapadatok!U1578</f>
        <v>3247.1559999999999</v>
      </c>
      <c r="P199" s="13">
        <f>+Alapadatok!V1457+Alapadatok!V1548+Alapadatok!V1578</f>
        <v>3649.8180000000002</v>
      </c>
      <c r="Q199" s="13">
        <f>+Alapadatok!W1457+Alapadatok!W1548+Alapadatok!W1578</f>
        <v>3619.7040000000002</v>
      </c>
      <c r="R199" s="13">
        <f>+Alapadatok!X1457+Alapadatok!X1548+Alapadatok!X1578</f>
        <v>5494.6819999999998</v>
      </c>
      <c r="S199" s="13">
        <f>+Alapadatok!Y1457+Alapadatok!Y1548+Alapadatok!Y1578</f>
        <v>3224.9211</v>
      </c>
      <c r="T199" s="12"/>
    </row>
    <row r="200" spans="1:20" x14ac:dyDescent="0.2">
      <c r="A200" s="28" t="s">
        <v>443</v>
      </c>
      <c r="B200" s="13">
        <f>+B201-B202</f>
        <v>185.11900000000605</v>
      </c>
      <c r="C200" s="13">
        <f t="shared" ref="C200:I200" si="11">+C201-C202</f>
        <v>123.60900000001129</v>
      </c>
      <c r="D200" s="13">
        <f t="shared" si="11"/>
        <v>960.53499999999622</v>
      </c>
      <c r="E200" s="13">
        <f t="shared" si="11"/>
        <v>245.69799999999668</v>
      </c>
      <c r="F200" s="13">
        <f t="shared" si="11"/>
        <v>280.34000000000015</v>
      </c>
      <c r="G200" s="13">
        <f t="shared" si="11"/>
        <v>87.754999999997381</v>
      </c>
      <c r="H200" s="13">
        <f t="shared" si="11"/>
        <v>155.70300000000134</v>
      </c>
      <c r="I200" s="13">
        <f t="shared" si="11"/>
        <v>120.2219999999943</v>
      </c>
      <c r="J200" s="13"/>
      <c r="K200" s="13"/>
      <c r="L200" s="13">
        <f>+L201-L202</f>
        <v>7000.9769000000088</v>
      </c>
      <c r="M200" s="13">
        <f t="shared" ref="M200:S200" si="12">+M201-M202</f>
        <v>6471.6089000000065</v>
      </c>
      <c r="N200" s="13">
        <f t="shared" si="12"/>
        <v>8124.7369999999937</v>
      </c>
      <c r="O200" s="13">
        <f t="shared" si="12"/>
        <v>7492.2385000000504</v>
      </c>
      <c r="P200" s="13">
        <f t="shared" si="12"/>
        <v>7348.0577000000194</v>
      </c>
      <c r="Q200" s="13">
        <f t="shared" si="12"/>
        <v>8108.3389999999781</v>
      </c>
      <c r="R200" s="13">
        <f t="shared" si="12"/>
        <v>8649.1863000000012</v>
      </c>
      <c r="S200" s="13">
        <f t="shared" si="12"/>
        <v>8017.6789000000281</v>
      </c>
      <c r="T200" s="12"/>
    </row>
    <row r="201" spans="1:20" x14ac:dyDescent="0.2">
      <c r="A201" s="28" t="s">
        <v>3</v>
      </c>
      <c r="B201" s="13">
        <f>+Alapadatok!R1371</f>
        <v>98811.164000000004</v>
      </c>
      <c r="C201" s="13">
        <f>+Alapadatok!S1371</f>
        <v>86624.107000000004</v>
      </c>
      <c r="D201" s="13">
        <f>+Alapadatok!T1371</f>
        <v>49987.707999999991</v>
      </c>
      <c r="E201" s="13">
        <f>+Alapadatok!U1371</f>
        <v>39808.300999999999</v>
      </c>
      <c r="F201" s="13">
        <f>+Alapadatok!V1371</f>
        <v>22247.723999999998</v>
      </c>
      <c r="G201" s="13">
        <f>+Alapadatok!W1371</f>
        <v>62669.798999999999</v>
      </c>
      <c r="H201" s="13">
        <f>+Alapadatok!X1371</f>
        <v>39886.99</v>
      </c>
      <c r="I201" s="13">
        <f>+Alapadatok!Y1371</f>
        <v>80290.850999999995</v>
      </c>
      <c r="J201" s="13"/>
      <c r="K201" s="13"/>
      <c r="L201" s="13">
        <f>+Alapadatok!R1462+Alapadatok!R1553+Alapadatok!R1583</f>
        <v>91912.113900000011</v>
      </c>
      <c r="M201" s="13">
        <f>+Alapadatok!S1462+Alapadatok!S1553+Alapadatok!S1583</f>
        <v>91611.471900000019</v>
      </c>
      <c r="N201" s="13">
        <f>+Alapadatok!T1462+Alapadatok!T1553+Alapadatok!T1583</f>
        <v>118825.12699999999</v>
      </c>
      <c r="O201" s="13">
        <f>+Alapadatok!U1462+Alapadatok!U1553+Alapadatok!U1583</f>
        <v>124528.42550000004</v>
      </c>
      <c r="P201" s="13">
        <f>+Alapadatok!V1462+Alapadatok!V1553+Alapadatok!V1583</f>
        <v>133847.30970000001</v>
      </c>
      <c r="Q201" s="13">
        <f>+Alapadatok!W1462+Alapadatok!W1553+Alapadatok!W1583</f>
        <v>134549.81999999998</v>
      </c>
      <c r="R201" s="13">
        <f>+Alapadatok!X1462+Alapadatok!X1553+Alapadatok!X1583</f>
        <v>148070.32229999997</v>
      </c>
      <c r="S201" s="13">
        <f>+Alapadatok!Y1462+Alapadatok!Y1553+Alapadatok!Y1583</f>
        <v>148710.6428</v>
      </c>
      <c r="T201" s="12"/>
    </row>
    <row r="202" spans="1:20" x14ac:dyDescent="0.2">
      <c r="B202" s="13">
        <f>SUM(B191:B199)</f>
        <v>98626.044999999998</v>
      </c>
      <c r="C202" s="13">
        <f t="shared" ref="C202:I202" si="13">SUM(C191:C199)</f>
        <v>86500.497999999992</v>
      </c>
      <c r="D202" s="13">
        <f t="shared" si="13"/>
        <v>49027.172999999995</v>
      </c>
      <c r="E202" s="13">
        <f t="shared" si="13"/>
        <v>39562.603000000003</v>
      </c>
      <c r="F202" s="13">
        <f t="shared" si="13"/>
        <v>21967.383999999998</v>
      </c>
      <c r="G202" s="13">
        <f t="shared" si="13"/>
        <v>62582.044000000002</v>
      </c>
      <c r="H202" s="13">
        <f t="shared" si="13"/>
        <v>39731.286999999997</v>
      </c>
      <c r="I202" s="13">
        <f t="shared" si="13"/>
        <v>80170.629000000001</v>
      </c>
      <c r="J202" s="13"/>
      <c r="K202" s="13"/>
      <c r="L202" s="13">
        <f t="shared" ref="L202:S202" si="14">SUM(L191:L199)</f>
        <v>84911.137000000002</v>
      </c>
      <c r="M202" s="13">
        <f t="shared" si="14"/>
        <v>85139.863000000012</v>
      </c>
      <c r="N202" s="13">
        <f t="shared" si="14"/>
        <v>110700.39</v>
      </c>
      <c r="O202" s="13">
        <f t="shared" si="14"/>
        <v>117036.18699999999</v>
      </c>
      <c r="P202" s="13">
        <f t="shared" si="14"/>
        <v>126499.25199999999</v>
      </c>
      <c r="Q202" s="13">
        <f t="shared" si="14"/>
        <v>126441.481</v>
      </c>
      <c r="R202" s="13">
        <f t="shared" si="14"/>
        <v>139421.13599999997</v>
      </c>
      <c r="S202" s="13">
        <f t="shared" si="14"/>
        <v>140692.96389999997</v>
      </c>
      <c r="T202" s="12"/>
    </row>
    <row r="203" spans="1:20" ht="48.75" customHeight="1" x14ac:dyDescent="0.2">
      <c r="A203" s="28" t="s">
        <v>445</v>
      </c>
      <c r="B203" s="16">
        <f>+B194/B201</f>
        <v>0.10117701882350054</v>
      </c>
      <c r="C203" s="16">
        <f t="shared" ref="C203:I203" si="15">+C194/C201</f>
        <v>0.14706026348993126</v>
      </c>
      <c r="D203" s="16">
        <f t="shared" si="15"/>
        <v>0.22678615310788006</v>
      </c>
      <c r="E203" s="16">
        <f t="shared" si="15"/>
        <v>0.30788086133090686</v>
      </c>
      <c r="F203" s="16">
        <f t="shared" si="15"/>
        <v>0.13990460327537324</v>
      </c>
      <c r="G203" s="16">
        <f t="shared" si="15"/>
        <v>0.16904477386308517</v>
      </c>
      <c r="H203" s="16">
        <f t="shared" si="15"/>
        <v>9.5139919056313846E-2</v>
      </c>
      <c r="I203" s="16">
        <f t="shared" si="15"/>
        <v>6.0418041901187484E-2</v>
      </c>
      <c r="J203" s="16">
        <f>AVERAGE(B203:I203)</f>
        <v>0.15592645435602231</v>
      </c>
      <c r="L203" s="16">
        <f t="shared" ref="L203:S203" si="16">+L194/L201</f>
        <v>0.50653763714599975</v>
      </c>
      <c r="M203" s="16">
        <f t="shared" si="16"/>
        <v>0.51939095631973997</v>
      </c>
      <c r="N203" s="16">
        <f t="shared" si="16"/>
        <v>0.60097991732001266</v>
      </c>
      <c r="O203" s="16">
        <f t="shared" si="16"/>
        <v>0.64240841943352101</v>
      </c>
      <c r="P203" s="16">
        <f t="shared" si="16"/>
        <v>0.65105100876002142</v>
      </c>
      <c r="Q203" s="16">
        <f t="shared" si="16"/>
        <v>0.6297026335672542</v>
      </c>
      <c r="R203" s="16">
        <f t="shared" si="16"/>
        <v>0.66186418370482614</v>
      </c>
      <c r="S203" s="16">
        <f t="shared" si="16"/>
        <v>0.64325729079559868</v>
      </c>
      <c r="T203" s="16">
        <f>AVERAGE(L203:S203)</f>
        <v>0.60689900588087164</v>
      </c>
    </row>
    <row r="204" spans="1:20" x14ac:dyDescent="0.2">
      <c r="A204" s="28" t="s">
        <v>446</v>
      </c>
      <c r="B204" s="16">
        <f>+B192/B202</f>
        <v>0.15480614679418606</v>
      </c>
      <c r="C204" s="16">
        <f t="shared" ref="C204:I204" si="17">+C192/C202</f>
        <v>8.4931788485194629E-2</v>
      </c>
      <c r="D204" s="16">
        <f t="shared" si="17"/>
        <v>0.15518944973637375</v>
      </c>
      <c r="E204" s="16">
        <f t="shared" si="17"/>
        <v>0.15888036992914747</v>
      </c>
      <c r="F204" s="16">
        <f t="shared" si="17"/>
        <v>0.24568555818935933</v>
      </c>
      <c r="G204" s="16">
        <f t="shared" si="17"/>
        <v>5.290073299619296E-2</v>
      </c>
      <c r="H204" s="16">
        <f t="shared" si="17"/>
        <v>0.26640971886966563</v>
      </c>
      <c r="I204" s="16">
        <f t="shared" si="17"/>
        <v>0.13456805983148767</v>
      </c>
      <c r="J204" s="16">
        <f>AVERAGE(B204:I204)</f>
        <v>0.15667147810395093</v>
      </c>
      <c r="L204" s="16">
        <f t="shared" ref="L204:S204" si="18">+L192/L202</f>
        <v>0.24017130991898036</v>
      </c>
      <c r="M204" s="16">
        <f t="shared" si="18"/>
        <v>0.26617563385085546</v>
      </c>
      <c r="N204" s="16">
        <f t="shared" si="18"/>
        <v>0.23827010907549651</v>
      </c>
      <c r="O204" s="16">
        <f t="shared" si="18"/>
        <v>0.20064648039157326</v>
      </c>
      <c r="P204" s="16">
        <f t="shared" si="18"/>
        <v>0.19140891837052132</v>
      </c>
      <c r="Q204" s="16">
        <f t="shared" si="18"/>
        <v>0.21069148185633799</v>
      </c>
      <c r="R204" s="16">
        <f t="shared" si="18"/>
        <v>0.19681469242941763</v>
      </c>
      <c r="S204" s="16">
        <f t="shared" si="18"/>
        <v>0.23974203943826367</v>
      </c>
      <c r="T204" s="16">
        <f>AVERAGE(L204:S204)</f>
        <v>0.22299008316643076</v>
      </c>
    </row>
    <row r="205" spans="1:20" x14ac:dyDescent="0.2">
      <c r="A205" s="28" t="s">
        <v>447</v>
      </c>
      <c r="B205" s="16">
        <f>+B199/B201</f>
        <v>0.72904640613281302</v>
      </c>
      <c r="C205" s="16">
        <f t="shared" ref="C205:I205" si="19">+C199/C201</f>
        <v>0.7511404994916715</v>
      </c>
      <c r="D205" s="16">
        <f t="shared" si="19"/>
        <v>0.58232229811376834</v>
      </c>
      <c r="E205" s="16">
        <f t="shared" si="19"/>
        <v>0.40286509590047564</v>
      </c>
      <c r="F205" s="16">
        <f t="shared" si="19"/>
        <v>0.33096958592258702</v>
      </c>
      <c r="G205" s="16">
        <f t="shared" si="19"/>
        <v>0.73050006112194488</v>
      </c>
      <c r="H205" s="16">
        <f t="shared" si="19"/>
        <v>0.55494285229344209</v>
      </c>
      <c r="I205" s="16">
        <f t="shared" si="19"/>
        <v>0.77868954209988384</v>
      </c>
      <c r="J205" s="16">
        <f>AVERAGE(B205:I205)</f>
        <v>0.60755954263457335</v>
      </c>
      <c r="L205" s="16">
        <f t="shared" ref="L205:S205" si="20">+L199/L201</f>
        <v>0.10523152596101915</v>
      </c>
      <c r="M205" s="16">
        <f t="shared" si="20"/>
        <v>5.1518798924570057E-2</v>
      </c>
      <c r="N205" s="16">
        <f t="shared" si="20"/>
        <v>2.9479455132414883E-2</v>
      </c>
      <c r="O205" s="16">
        <f t="shared" si="20"/>
        <v>2.6075620782662179E-2</v>
      </c>
      <c r="P205" s="16">
        <f t="shared" si="20"/>
        <v>2.7268519689940394E-2</v>
      </c>
      <c r="Q205" s="16">
        <f t="shared" si="20"/>
        <v>2.69023325337782E-2</v>
      </c>
      <c r="R205" s="16">
        <f t="shared" si="20"/>
        <v>3.7108597554528326E-2</v>
      </c>
      <c r="S205" s="16">
        <f t="shared" si="20"/>
        <v>2.168587963362633E-2</v>
      </c>
      <c r="T205" s="16">
        <f>AVERAGE(L205:S205)</f>
        <v>4.0658841276567444E-2</v>
      </c>
    </row>
    <row r="236" spans="1:25" x14ac:dyDescent="0.2">
      <c r="L236" s="3" t="s">
        <v>458</v>
      </c>
    </row>
    <row r="237" spans="1:25" x14ac:dyDescent="0.2">
      <c r="A237" s="3" t="s">
        <v>448</v>
      </c>
      <c r="B237" s="11" t="s">
        <v>13</v>
      </c>
      <c r="C237" s="11" t="s">
        <v>14</v>
      </c>
      <c r="D237" s="11" t="s">
        <v>15</v>
      </c>
      <c r="E237" s="11" t="s">
        <v>20</v>
      </c>
      <c r="F237" s="11" t="s">
        <v>32</v>
      </c>
      <c r="G237" s="11" t="s">
        <v>33</v>
      </c>
      <c r="H237" s="11" t="s">
        <v>34</v>
      </c>
      <c r="I237" s="11" t="s">
        <v>35</v>
      </c>
      <c r="L237" s="11" t="s">
        <v>13</v>
      </c>
      <c r="M237" s="11" t="s">
        <v>14</v>
      </c>
      <c r="N237" s="11" t="s">
        <v>15</v>
      </c>
      <c r="O237" s="11" t="s">
        <v>20</v>
      </c>
      <c r="P237" s="11" t="s">
        <v>32</v>
      </c>
      <c r="Q237" s="11" t="s">
        <v>33</v>
      </c>
      <c r="R237" s="11" t="s">
        <v>34</v>
      </c>
      <c r="S237" s="11" t="s">
        <v>35</v>
      </c>
    </row>
    <row r="238" spans="1:25" ht="25.5" x14ac:dyDescent="0.2">
      <c r="A238" s="28" t="s">
        <v>171</v>
      </c>
      <c r="B238" s="13">
        <f>+Alapadatok!R1374</f>
        <v>761.06099999999992</v>
      </c>
      <c r="C238" s="13">
        <f>+Alapadatok!S1374</f>
        <v>742.51300000000003</v>
      </c>
      <c r="D238" s="13">
        <f>+Alapadatok!T1374</f>
        <v>1903.492</v>
      </c>
      <c r="E238" s="13">
        <f>+Alapadatok!U1374</f>
        <v>4439.826</v>
      </c>
      <c r="F238" s="13">
        <f>+Alapadatok!V1374</f>
        <v>8398.9480000000003</v>
      </c>
      <c r="G238" s="13">
        <f>+Alapadatok!W1374</f>
        <v>4757.37</v>
      </c>
      <c r="H238" s="13">
        <f>+Alapadatok!X1374</f>
        <v>3714.2080000000001</v>
      </c>
      <c r="I238" s="13">
        <f>+Alapadatok!Y1374</f>
        <v>1796.1590000000001</v>
      </c>
      <c r="J238" s="13"/>
      <c r="K238" s="13"/>
      <c r="L238" s="13">
        <f>+Alapadatok!R1465</f>
        <v>122.379</v>
      </c>
      <c r="M238" s="13">
        <f>+Alapadatok!S1465</f>
        <v>184.958</v>
      </c>
      <c r="N238" s="13">
        <f>+Alapadatok!T1465</f>
        <v>190.61099999999999</v>
      </c>
      <c r="O238" s="13">
        <f>+Alapadatok!U1465</f>
        <v>277.26499999999999</v>
      </c>
      <c r="P238" s="13">
        <f>+Alapadatok!V1465</f>
        <v>140.91300000000001</v>
      </c>
      <c r="Q238" s="13">
        <f>+Alapadatok!W1465</f>
        <v>446.31599999999997</v>
      </c>
      <c r="R238" s="13">
        <f>+Alapadatok!X1465</f>
        <v>128.71</v>
      </c>
      <c r="S238" s="13">
        <f>+Alapadatok!Y1465</f>
        <v>255.66560000000001</v>
      </c>
      <c r="T238" s="13"/>
      <c r="U238" s="13"/>
      <c r="V238" s="13"/>
      <c r="W238" s="13"/>
      <c r="X238" s="13"/>
      <c r="Y238" s="13"/>
    </row>
    <row r="239" spans="1:25" x14ac:dyDescent="0.2">
      <c r="A239" s="28" t="s">
        <v>173</v>
      </c>
      <c r="B239" s="13">
        <f>+Alapadatok!R1376</f>
        <v>3901.3379999999997</v>
      </c>
      <c r="C239" s="13">
        <f>+Alapadatok!S1376</f>
        <v>5613.2849999999999</v>
      </c>
      <c r="D239" s="13">
        <f>+Alapadatok!T1376</f>
        <v>4585.2309999999998</v>
      </c>
      <c r="E239" s="13">
        <f>+Alapadatok!U1376</f>
        <v>3527.8059999999996</v>
      </c>
      <c r="F239" s="13">
        <f>+Alapadatok!V1376</f>
        <v>2883.3470000000002</v>
      </c>
      <c r="G239" s="13">
        <f>+Alapadatok!W1376</f>
        <v>4851.8500000000004</v>
      </c>
      <c r="H239" s="13">
        <f>+Alapadatok!X1376</f>
        <v>5973.7839999999997</v>
      </c>
      <c r="I239" s="13">
        <f>+Alapadatok!Y1376</f>
        <v>1875.0329999999999</v>
      </c>
      <c r="J239" s="13"/>
      <c r="K239" s="13"/>
      <c r="L239" s="13">
        <f>+Alapadatok!R1467</f>
        <v>629.43100000000004</v>
      </c>
      <c r="M239" s="13">
        <f>+Alapadatok!S1467</f>
        <v>1479.077</v>
      </c>
      <c r="N239" s="13">
        <f>+Alapadatok!T1467</f>
        <v>1603.231</v>
      </c>
      <c r="O239" s="13">
        <f>+Alapadatok!U1467</f>
        <v>7734.3209999999999</v>
      </c>
      <c r="P239" s="13">
        <f>+Alapadatok!V1467</f>
        <v>731.09400000000005</v>
      </c>
      <c r="Q239" s="13">
        <f>+Alapadatok!W1467</f>
        <v>1059.133</v>
      </c>
      <c r="R239" s="13">
        <f>+Alapadatok!X1467</f>
        <v>1462.96</v>
      </c>
      <c r="S239" s="13">
        <f>+Alapadatok!Y1467</f>
        <v>1943.8288</v>
      </c>
      <c r="T239" s="13"/>
      <c r="U239" s="13"/>
      <c r="V239" s="13"/>
      <c r="W239" s="13"/>
      <c r="X239" s="13"/>
      <c r="Y239" s="13"/>
    </row>
    <row r="240" spans="1:25" ht="25.5" x14ac:dyDescent="0.2">
      <c r="A240" s="28" t="s">
        <v>403</v>
      </c>
      <c r="B240" s="13">
        <f>+Alapadatok!R1385</f>
        <v>845.08999999999992</v>
      </c>
      <c r="C240" s="13">
        <f>+Alapadatok!S1385</f>
        <v>1769.83</v>
      </c>
      <c r="D240" s="13">
        <f>+Alapadatok!T1385</f>
        <v>1428.8720000000001</v>
      </c>
      <c r="E240" s="13">
        <f>+Alapadatok!U1385</f>
        <v>869.41000000000008</v>
      </c>
      <c r="F240" s="13">
        <f>+Alapadatok!V1385</f>
        <v>1187.2929999999999</v>
      </c>
      <c r="G240" s="13">
        <f>+Alapadatok!W1385</f>
        <v>595.93799999999999</v>
      </c>
      <c r="H240" s="13">
        <f>+Alapadatok!X1385</f>
        <v>486.84800000000001</v>
      </c>
      <c r="I240" s="13">
        <f>+Alapadatok!Y1385</f>
        <v>1072.9280000000001</v>
      </c>
      <c r="J240" s="13"/>
      <c r="K240" s="13"/>
      <c r="L240" s="13">
        <f>+Alapadatok!R1476</f>
        <v>580.05999999999995</v>
      </c>
      <c r="M240" s="13">
        <f>+Alapadatok!S1476</f>
        <v>602.04300000000001</v>
      </c>
      <c r="N240" s="13">
        <f>+Alapadatok!T1476</f>
        <v>243.30600000000001</v>
      </c>
      <c r="O240" s="13">
        <f>+Alapadatok!U1476</f>
        <v>450.69799999999998</v>
      </c>
      <c r="P240" s="13">
        <f>+Alapadatok!V1476</f>
        <v>359.79599999999999</v>
      </c>
      <c r="Q240" s="13">
        <f>+Alapadatok!W1476</f>
        <v>323.815</v>
      </c>
      <c r="R240" s="13">
        <f>+Alapadatok!X1476</f>
        <v>426.19799999999998</v>
      </c>
      <c r="S240" s="13">
        <f>+Alapadatok!Y1476</f>
        <v>887.98709999999994</v>
      </c>
      <c r="T240" s="13"/>
      <c r="U240" s="13"/>
      <c r="V240" s="13"/>
      <c r="W240" s="13"/>
      <c r="X240" s="13"/>
      <c r="Y240" s="13"/>
    </row>
    <row r="241" spans="1:25" ht="37.5" customHeight="1" x14ac:dyDescent="0.2">
      <c r="A241" s="28" t="s">
        <v>404</v>
      </c>
      <c r="B241" s="13">
        <f>+Alapadatok!R1386</f>
        <v>541.03700000000003</v>
      </c>
      <c r="C241" s="13">
        <f>+Alapadatok!S1386</f>
        <v>1021.355</v>
      </c>
      <c r="D241" s="13">
        <f>+Alapadatok!T1386</f>
        <v>1643.3779999999999</v>
      </c>
      <c r="E241" s="13">
        <f>+Alapadatok!U1386</f>
        <v>1314.2629999999999</v>
      </c>
      <c r="F241" s="13">
        <f>+Alapadatok!V1386</f>
        <v>4432.7830000000004</v>
      </c>
      <c r="G241" s="13">
        <f>+Alapadatok!W1386</f>
        <v>2335.6030000000001</v>
      </c>
      <c r="H241" s="13">
        <f>+Alapadatok!X1386</f>
        <v>1008.067</v>
      </c>
      <c r="I241" s="13">
        <f>+Alapadatok!Y1386</f>
        <v>2206.346</v>
      </c>
      <c r="J241" s="13"/>
      <c r="K241" s="13"/>
      <c r="L241" s="13">
        <f>+Alapadatok!R1477</f>
        <v>1101.481</v>
      </c>
      <c r="M241" s="13">
        <f>+Alapadatok!S1477</f>
        <v>516.471</v>
      </c>
      <c r="N241" s="13">
        <f>+Alapadatok!T1477</f>
        <v>2514.64</v>
      </c>
      <c r="O241" s="13">
        <f>+Alapadatok!U1477</f>
        <v>1796.038</v>
      </c>
      <c r="P241" s="13">
        <f>+Alapadatok!V1477</f>
        <v>3179.6379999999999</v>
      </c>
      <c r="Q241" s="13">
        <f>+Alapadatok!W1477</f>
        <v>1427.3879999999999</v>
      </c>
      <c r="R241" s="13">
        <f>+Alapadatok!X1477</f>
        <v>7119.2049999999999</v>
      </c>
      <c r="S241" s="13">
        <f>+Alapadatok!Y1477</f>
        <v>7710.5014000000001</v>
      </c>
      <c r="T241" s="13"/>
      <c r="U241" s="13"/>
      <c r="V241" s="13"/>
      <c r="W241" s="13"/>
      <c r="X241" s="13"/>
      <c r="Y241" s="13"/>
    </row>
    <row r="242" spans="1:25" x14ac:dyDescent="0.2">
      <c r="A242" s="28" t="s">
        <v>176</v>
      </c>
      <c r="B242" s="13">
        <f>+Alapadatok!R1387</f>
        <v>7.3090000000000002</v>
      </c>
      <c r="C242" s="13">
        <f>+Alapadatok!S1387</f>
        <v>17.88</v>
      </c>
      <c r="D242" s="13">
        <f>+Alapadatok!T1387</f>
        <v>33.728000000000002</v>
      </c>
      <c r="E242" s="13">
        <f>+Alapadatok!U1387</f>
        <v>21.076999999999998</v>
      </c>
      <c r="F242" s="13">
        <f>+Alapadatok!V1387</f>
        <v>3.1179999999999999</v>
      </c>
      <c r="G242" s="13">
        <f>+Alapadatok!W1387</f>
        <v>225.61699999999999</v>
      </c>
      <c r="H242" s="13">
        <f>+Alapadatok!X1387</f>
        <v>103.104</v>
      </c>
      <c r="I242" s="13">
        <f>+Alapadatok!Y1387</f>
        <v>620.721</v>
      </c>
      <c r="J242" s="13"/>
      <c r="K242" s="13"/>
      <c r="L242" s="13">
        <f>+Alapadatok!R1478</f>
        <v>30.547000000000001</v>
      </c>
      <c r="M242" s="13">
        <f>+Alapadatok!S1478</f>
        <v>40.424999999999997</v>
      </c>
      <c r="N242" s="13">
        <f>+Alapadatok!T1478</f>
        <v>29.213000000000001</v>
      </c>
      <c r="O242" s="13">
        <f>+Alapadatok!U1478</f>
        <v>33.997999999999998</v>
      </c>
      <c r="P242" s="13">
        <f>+Alapadatok!V1478</f>
        <v>32.409999999999997</v>
      </c>
      <c r="Q242" s="13">
        <f>+Alapadatok!W1478</f>
        <v>19.902999999999999</v>
      </c>
      <c r="R242" s="13">
        <f>+Alapadatok!X1478</f>
        <v>30.277999999999999</v>
      </c>
      <c r="S242" s="13">
        <f>+Alapadatok!Y1478</f>
        <v>19.946200000000001</v>
      </c>
      <c r="T242" s="13"/>
      <c r="U242" s="13"/>
      <c r="V242" s="13"/>
      <c r="W242" s="13"/>
      <c r="X242" s="13"/>
      <c r="Y242" s="13"/>
    </row>
    <row r="243" spans="1:25" x14ac:dyDescent="0.2">
      <c r="A243" s="28" t="s">
        <v>177</v>
      </c>
      <c r="B243" s="13">
        <f>+Alapadatok!R1388</f>
        <v>128.45600000000002</v>
      </c>
      <c r="C243" s="13">
        <f>+Alapadatok!S1388</f>
        <v>107.70399999999999</v>
      </c>
      <c r="D243" s="13">
        <f>+Alapadatok!T1388</f>
        <v>54.103000000000002</v>
      </c>
      <c r="E243" s="13">
        <f>+Alapadatok!U1388</f>
        <v>57.170999999999999</v>
      </c>
      <c r="F243" s="13">
        <f>+Alapadatok!V1388</f>
        <v>94.016999999999996</v>
      </c>
      <c r="G243" s="13">
        <f>+Alapadatok!W1388</f>
        <v>1383.4739999999999</v>
      </c>
      <c r="H243" s="13">
        <f>+Alapadatok!X1388</f>
        <v>1245.624</v>
      </c>
      <c r="I243" s="13">
        <f>+Alapadatok!Y1388</f>
        <v>9.8219999999999992</v>
      </c>
      <c r="J243" s="13"/>
      <c r="K243" s="13"/>
      <c r="L243" s="13">
        <f>+Alapadatok!R1479</f>
        <v>84.662999999999997</v>
      </c>
      <c r="M243" s="13">
        <f>+Alapadatok!S1479</f>
        <v>74.680999999999997</v>
      </c>
      <c r="N243" s="13">
        <f>+Alapadatok!T1479</f>
        <v>586.72199999999998</v>
      </c>
      <c r="O243" s="13">
        <f>+Alapadatok!U1479</f>
        <v>532.78800000000001</v>
      </c>
      <c r="P243" s="13">
        <f>+Alapadatok!V1479</f>
        <v>69.17</v>
      </c>
      <c r="Q243" s="13">
        <f>+Alapadatok!W1479</f>
        <v>924.83799999999997</v>
      </c>
      <c r="R243" s="13">
        <f>+Alapadatok!X1479</f>
        <v>21.442</v>
      </c>
      <c r="S243" s="13">
        <f>+Alapadatok!Y1479</f>
        <v>25.807200000000002</v>
      </c>
      <c r="T243" s="13"/>
      <c r="U243" s="13"/>
      <c r="V243" s="13"/>
      <c r="W243" s="13"/>
      <c r="X243" s="13"/>
      <c r="Y243" s="13"/>
    </row>
    <row r="244" spans="1:25" x14ac:dyDescent="0.2">
      <c r="A244" s="28" t="s">
        <v>178</v>
      </c>
      <c r="B244" s="13">
        <f>+Alapadatok!R1389</f>
        <v>3456.759</v>
      </c>
      <c r="C244" s="13">
        <f>+Alapadatok!S1389</f>
        <v>3724.645</v>
      </c>
      <c r="D244" s="13">
        <f>+Alapadatok!T1389</f>
        <v>195.07999999999998</v>
      </c>
      <c r="E244" s="13">
        <f>+Alapadatok!U1389</f>
        <v>1418.001</v>
      </c>
      <c r="F244" s="13">
        <f>+Alapadatok!V1389</f>
        <v>960.03899999999999</v>
      </c>
      <c r="G244" s="13">
        <f>+Alapadatok!W1389</f>
        <v>558.48099999999999</v>
      </c>
      <c r="H244" s="13">
        <f>+Alapadatok!X1389</f>
        <v>538.67700000000002</v>
      </c>
      <c r="I244" s="13">
        <f>+Alapadatok!Y1389</f>
        <v>403.947</v>
      </c>
      <c r="J244" s="13"/>
      <c r="K244" s="13"/>
      <c r="L244" s="13">
        <f>+Alapadatok!R1480</f>
        <v>184.03899999999999</v>
      </c>
      <c r="M244" s="13">
        <f>+Alapadatok!S1480</f>
        <v>163.14099999999999</v>
      </c>
      <c r="N244" s="13">
        <f>+Alapadatok!T1480</f>
        <v>224.84</v>
      </c>
      <c r="O244" s="13">
        <f>+Alapadatok!U1480</f>
        <v>384.077</v>
      </c>
      <c r="P244" s="13">
        <f>+Alapadatok!V1480</f>
        <v>234.75700000000001</v>
      </c>
      <c r="Q244" s="13">
        <f>+Alapadatok!W1480</f>
        <v>220.23599999999999</v>
      </c>
      <c r="R244" s="13">
        <f>+Alapadatok!X1480</f>
        <v>178.107</v>
      </c>
      <c r="S244" s="13">
        <f>+Alapadatok!Y1480</f>
        <v>283.62400000000002</v>
      </c>
      <c r="T244" s="13"/>
      <c r="U244" s="13"/>
      <c r="V244" s="13"/>
      <c r="W244" s="13"/>
      <c r="X244" s="13"/>
      <c r="Y244" s="13"/>
    </row>
    <row r="245" spans="1:25" ht="25.5" x14ac:dyDescent="0.2">
      <c r="A245" s="28" t="s">
        <v>179</v>
      </c>
      <c r="B245" s="13">
        <f>+Alapadatok!R1390</f>
        <v>5.2279999999999998</v>
      </c>
      <c r="C245" s="13">
        <f>+Alapadatok!S1390</f>
        <v>0</v>
      </c>
      <c r="D245" s="13">
        <f>+Alapadatok!T1390</f>
        <v>0.28499999999999998</v>
      </c>
      <c r="E245" s="13">
        <f>+Alapadatok!U1390</f>
        <v>0</v>
      </c>
      <c r="F245" s="13">
        <f>+Alapadatok!V1390</f>
        <v>0</v>
      </c>
      <c r="G245" s="13">
        <f>+Alapadatok!W1390</f>
        <v>0.2</v>
      </c>
      <c r="H245" s="13">
        <f>+Alapadatok!X1390</f>
        <v>0</v>
      </c>
      <c r="I245" s="13">
        <f>+Alapadatok!Y1390</f>
        <v>4.7190000000000003</v>
      </c>
      <c r="J245" s="13"/>
      <c r="K245" s="13"/>
      <c r="L245" s="13">
        <f>+Alapadatok!R1481</f>
        <v>38.533999999999999</v>
      </c>
      <c r="M245" s="13">
        <f>+Alapadatok!S1481</f>
        <v>0.27</v>
      </c>
      <c r="N245" s="13">
        <f>+Alapadatok!T1481</f>
        <v>5.0000000000000001E-3</v>
      </c>
      <c r="O245" s="13">
        <f>+Alapadatok!U1481</f>
        <v>0</v>
      </c>
      <c r="P245" s="13">
        <f>+Alapadatok!V1481</f>
        <v>1.6379999999999999</v>
      </c>
      <c r="Q245" s="13">
        <f>+Alapadatok!W1481</f>
        <v>0.27300000000000002</v>
      </c>
      <c r="R245" s="13">
        <f>+Alapadatok!X1481</f>
        <v>3.9359999999999999</v>
      </c>
      <c r="S245" s="13">
        <f>+Alapadatok!Y1481</f>
        <v>0.96260000000000001</v>
      </c>
      <c r="T245" s="13"/>
      <c r="U245" s="13"/>
      <c r="V245" s="13"/>
      <c r="W245" s="13"/>
      <c r="X245" s="13"/>
      <c r="Y245" s="13"/>
    </row>
    <row r="246" spans="1:25" x14ac:dyDescent="0.2">
      <c r="A246" s="28" t="s">
        <v>406</v>
      </c>
      <c r="B246" s="13">
        <f>+Alapadatok!R1396</f>
        <v>18326.947</v>
      </c>
      <c r="C246" s="13">
        <f>+Alapadatok!S1396</f>
        <v>8397.2119999999995</v>
      </c>
      <c r="D246" s="13">
        <f>+Alapadatok!T1396</f>
        <v>4357.5649999999996</v>
      </c>
      <c r="E246" s="13">
        <f>+Alapadatok!U1396</f>
        <v>3240.9450000000002</v>
      </c>
      <c r="F246" s="13">
        <f>+Alapadatok!V1396</f>
        <v>296.85500000000002</v>
      </c>
      <c r="G246" s="13">
        <f>+Alapadatok!W1396</f>
        <v>1035.1099999999999</v>
      </c>
      <c r="H246" s="13">
        <f>+Alapadatok!X1396</f>
        <v>7593.3710000000001</v>
      </c>
      <c r="I246" s="13">
        <f>+Alapadatok!Y1396</f>
        <v>2924.5460000000003</v>
      </c>
      <c r="J246" s="13"/>
      <c r="K246" s="13"/>
      <c r="L246" s="13">
        <f>+Alapadatok!R1487</f>
        <v>3145.4360000000001</v>
      </c>
      <c r="M246" s="13">
        <f>+Alapadatok!S1487</f>
        <v>95.372</v>
      </c>
      <c r="N246" s="13">
        <f>+Alapadatok!T1487</f>
        <v>673.91899999999998</v>
      </c>
      <c r="O246" s="13">
        <f>+Alapadatok!U1487</f>
        <v>497.82299999999998</v>
      </c>
      <c r="P246" s="13">
        <f>+Alapadatok!V1487</f>
        <v>523.86900000000003</v>
      </c>
      <c r="Q246" s="13">
        <f>+Alapadatok!W1487</f>
        <v>741.91300000000001</v>
      </c>
      <c r="R246" s="13">
        <f>+Alapadatok!X1487</f>
        <v>835.68600000000004</v>
      </c>
      <c r="S246" s="13">
        <f>+Alapadatok!Y1487</f>
        <v>302.91230000000002</v>
      </c>
      <c r="T246" s="13"/>
      <c r="U246" s="13"/>
      <c r="V246" s="13"/>
      <c r="W246" s="13"/>
      <c r="X246" s="13"/>
      <c r="Y246" s="13"/>
    </row>
    <row r="247" spans="1:25" x14ac:dyDescent="0.2">
      <c r="A247" s="28" t="s">
        <v>443</v>
      </c>
      <c r="B247" s="13">
        <f>+B248-B249</f>
        <v>353.979000000003</v>
      </c>
      <c r="C247" s="13">
        <f t="shared" ref="C247:I247" si="21">+C248-C249</f>
        <v>228.28199999999924</v>
      </c>
      <c r="D247" s="13">
        <f t="shared" si="21"/>
        <v>60.412000000002081</v>
      </c>
      <c r="E247" s="13">
        <f t="shared" si="21"/>
        <v>821.8760000000002</v>
      </c>
      <c r="F247" s="13">
        <f t="shared" si="21"/>
        <v>755.5730000000076</v>
      </c>
      <c r="G247" s="13">
        <f t="shared" si="21"/>
        <v>129.9429999999993</v>
      </c>
      <c r="H247" s="13">
        <f t="shared" si="21"/>
        <v>388.14300000000367</v>
      </c>
      <c r="I247" s="13">
        <f t="shared" si="21"/>
        <v>81.482999999998356</v>
      </c>
      <c r="J247" s="13"/>
      <c r="K247" s="13"/>
      <c r="L247" s="13">
        <f t="shared" ref="L247:S247" si="22">+L248-L249</f>
        <v>998.3125</v>
      </c>
      <c r="M247" s="13">
        <f t="shared" si="22"/>
        <v>1240.1839</v>
      </c>
      <c r="N247" s="13">
        <f t="shared" si="22"/>
        <v>606.10649999999987</v>
      </c>
      <c r="O247" s="13">
        <f t="shared" si="22"/>
        <v>3246.7469999999958</v>
      </c>
      <c r="P247" s="13">
        <f t="shared" si="22"/>
        <v>3172.5092000000031</v>
      </c>
      <c r="Q247" s="13">
        <f t="shared" si="22"/>
        <v>162.20509999999922</v>
      </c>
      <c r="R247" s="13">
        <f t="shared" si="22"/>
        <v>82.017699999998513</v>
      </c>
      <c r="S247" s="13">
        <f t="shared" si="22"/>
        <v>51.231800000001385</v>
      </c>
      <c r="T247" s="13"/>
      <c r="U247" s="13"/>
      <c r="V247" s="13"/>
      <c r="W247" s="13"/>
      <c r="X247" s="13"/>
      <c r="Y247" s="13"/>
    </row>
    <row r="248" spans="1:25" x14ac:dyDescent="0.2">
      <c r="A248" s="28" t="s">
        <v>3</v>
      </c>
      <c r="B248" s="13">
        <f>+Alapadatok!R1401</f>
        <v>28327.204000000002</v>
      </c>
      <c r="C248" s="13">
        <f>+Alapadatok!S1401</f>
        <v>21622.705999999998</v>
      </c>
      <c r="D248" s="13">
        <f>+Alapadatok!T1401</f>
        <v>14262.145999999999</v>
      </c>
      <c r="E248" s="13">
        <f>+Alapadatok!U1401</f>
        <v>15710.375</v>
      </c>
      <c r="F248" s="13">
        <f>+Alapadatok!V1401</f>
        <v>19011.973000000005</v>
      </c>
      <c r="G248" s="13">
        <f>+Alapadatok!W1401</f>
        <v>15873.586000000003</v>
      </c>
      <c r="H248" s="13">
        <f>+Alapadatok!X1401</f>
        <v>21051.826000000001</v>
      </c>
      <c r="I248" s="13">
        <f>+Alapadatok!Y1401</f>
        <v>10995.704</v>
      </c>
      <c r="J248" s="13"/>
      <c r="K248" s="13"/>
      <c r="L248" s="13">
        <f>+Alapadatok!R1492</f>
        <v>6914.8824999999997</v>
      </c>
      <c r="M248" s="13">
        <f>+Alapadatok!S1492</f>
        <v>4396.6219000000001</v>
      </c>
      <c r="N248" s="13">
        <f>+Alapadatok!T1492</f>
        <v>6672.5934999999999</v>
      </c>
      <c r="O248" s="13">
        <f>+Alapadatok!U1492</f>
        <v>14953.754999999996</v>
      </c>
      <c r="P248" s="13">
        <f>+Alapadatok!V1492</f>
        <v>8445.7942000000021</v>
      </c>
      <c r="Q248" s="13">
        <f>+Alapadatok!W1492</f>
        <v>5326.0200999999997</v>
      </c>
      <c r="R248" s="13">
        <f>+Alapadatok!X1492</f>
        <v>10288.539699999998</v>
      </c>
      <c r="S248" s="13">
        <f>+Alapadatok!Y1492</f>
        <v>11482.467000000001</v>
      </c>
      <c r="T248" s="13"/>
      <c r="U248" s="13"/>
      <c r="V248" s="13"/>
      <c r="W248" s="13"/>
      <c r="X248" s="13"/>
      <c r="Y248" s="13"/>
    </row>
    <row r="249" spans="1:25" x14ac:dyDescent="0.2">
      <c r="B249" s="13">
        <f>SUM(B238:B246)</f>
        <v>27973.224999999999</v>
      </c>
      <c r="C249" s="13">
        <f t="shared" ref="C249:I249" si="23">SUM(C238:C246)</f>
        <v>21394.423999999999</v>
      </c>
      <c r="D249" s="13">
        <f t="shared" si="23"/>
        <v>14201.733999999997</v>
      </c>
      <c r="E249" s="13">
        <f t="shared" si="23"/>
        <v>14888.499</v>
      </c>
      <c r="F249" s="13">
        <f t="shared" si="23"/>
        <v>18256.399999999998</v>
      </c>
      <c r="G249" s="13">
        <f t="shared" si="23"/>
        <v>15743.643000000004</v>
      </c>
      <c r="H249" s="13">
        <f t="shared" si="23"/>
        <v>20663.682999999997</v>
      </c>
      <c r="I249" s="13">
        <f t="shared" si="23"/>
        <v>10914.221000000001</v>
      </c>
      <c r="J249" s="13"/>
      <c r="K249" s="13"/>
      <c r="L249" s="13">
        <f t="shared" ref="L249:S249" si="24">SUM(L238:L246)</f>
        <v>5916.57</v>
      </c>
      <c r="M249" s="13">
        <f t="shared" si="24"/>
        <v>3156.4380000000001</v>
      </c>
      <c r="N249" s="13">
        <f t="shared" si="24"/>
        <v>6066.4870000000001</v>
      </c>
      <c r="O249" s="13">
        <f t="shared" si="24"/>
        <v>11707.008</v>
      </c>
      <c r="P249" s="13">
        <f t="shared" si="24"/>
        <v>5273.2849999999989</v>
      </c>
      <c r="Q249" s="13">
        <f t="shared" si="24"/>
        <v>5163.8150000000005</v>
      </c>
      <c r="R249" s="13">
        <f t="shared" si="24"/>
        <v>10206.521999999999</v>
      </c>
      <c r="S249" s="13">
        <f t="shared" si="24"/>
        <v>11431.235199999999</v>
      </c>
      <c r="T249" s="13"/>
      <c r="U249" s="13"/>
      <c r="V249" s="13"/>
      <c r="W249" s="13"/>
      <c r="X249" s="13"/>
      <c r="Y249" s="13"/>
    </row>
    <row r="250" spans="1:25" ht="38.25" x14ac:dyDescent="0.2">
      <c r="A250" s="28" t="s">
        <v>445</v>
      </c>
      <c r="B250" s="16">
        <f>+B241/B248</f>
        <v>1.9099555324980186E-2</v>
      </c>
      <c r="C250" s="16">
        <f t="shared" ref="C250:I250" si="25">+C241/C248</f>
        <v>4.7235299781627708E-2</v>
      </c>
      <c r="D250" s="16">
        <f t="shared" si="25"/>
        <v>0.11522655847163533</v>
      </c>
      <c r="E250" s="16">
        <f t="shared" si="25"/>
        <v>8.3655737052743803E-2</v>
      </c>
      <c r="F250" s="16">
        <f t="shared" si="25"/>
        <v>0.23315744241799624</v>
      </c>
      <c r="G250" s="16">
        <f t="shared" si="25"/>
        <v>0.14713770410794383</v>
      </c>
      <c r="H250" s="16">
        <f t="shared" si="25"/>
        <v>4.7885014820092088E-2</v>
      </c>
      <c r="I250" s="16">
        <f t="shared" si="25"/>
        <v>0.20065527409613793</v>
      </c>
      <c r="J250" s="16">
        <f>AVERAGE(B250:I250)</f>
        <v>0.11175657325914465</v>
      </c>
      <c r="L250" s="16">
        <f t="shared" ref="L250:S250" si="26">+L241/L248</f>
        <v>0.15929135455302387</v>
      </c>
      <c r="M250" s="16">
        <f t="shared" si="26"/>
        <v>0.11746996028928483</v>
      </c>
      <c r="N250" s="16">
        <f t="shared" si="26"/>
        <v>0.37686096118398338</v>
      </c>
      <c r="O250" s="16">
        <f t="shared" si="26"/>
        <v>0.12010615393926144</v>
      </c>
      <c r="P250" s="16">
        <f t="shared" si="26"/>
        <v>0.37647590323714009</v>
      </c>
      <c r="Q250" s="16">
        <f t="shared" si="26"/>
        <v>0.26800274373729832</v>
      </c>
      <c r="R250" s="16">
        <f t="shared" si="26"/>
        <v>0.69195485536202983</v>
      </c>
      <c r="S250" s="16">
        <f t="shared" si="26"/>
        <v>0.67150216064195956</v>
      </c>
      <c r="T250" s="16">
        <f>AVERAGE(L250:S250)</f>
        <v>0.34770801161799769</v>
      </c>
    </row>
    <row r="251" spans="1:25" x14ac:dyDescent="0.2">
      <c r="A251" s="28" t="s">
        <v>446</v>
      </c>
      <c r="B251" s="16">
        <f>+B239/B249</f>
        <v>0.13946686518983778</v>
      </c>
      <c r="C251" s="16">
        <f t="shared" ref="C251:I251" si="27">+C239/C249</f>
        <v>0.26237140107160634</v>
      </c>
      <c r="D251" s="16">
        <f t="shared" si="27"/>
        <v>0.32286416574201438</v>
      </c>
      <c r="E251" s="16">
        <f t="shared" si="27"/>
        <v>0.23694839889501282</v>
      </c>
      <c r="F251" s="16">
        <f t="shared" si="27"/>
        <v>0.15793623058215203</v>
      </c>
      <c r="G251" s="16">
        <f t="shared" si="27"/>
        <v>0.30817835490807299</v>
      </c>
      <c r="H251" s="16">
        <f t="shared" si="27"/>
        <v>0.28909580155676995</v>
      </c>
      <c r="I251" s="16">
        <f t="shared" si="27"/>
        <v>0.17179723591816581</v>
      </c>
      <c r="J251" s="16">
        <f>AVERAGE(B251:I251)</f>
        <v>0.23608230673295402</v>
      </c>
      <c r="L251" s="16">
        <f t="shared" ref="L251:S251" si="28">+L239/L249</f>
        <v>0.10638444233736778</v>
      </c>
      <c r="M251" s="16">
        <f t="shared" si="28"/>
        <v>0.46859054415135032</v>
      </c>
      <c r="N251" s="16">
        <f t="shared" si="28"/>
        <v>0.26427667280915629</v>
      </c>
      <c r="O251" s="16">
        <f t="shared" si="28"/>
        <v>0.66065736010430676</v>
      </c>
      <c r="P251" s="16">
        <f t="shared" si="28"/>
        <v>0.13864109373948122</v>
      </c>
      <c r="Q251" s="16">
        <f t="shared" si="28"/>
        <v>0.20510668953089914</v>
      </c>
      <c r="R251" s="16">
        <f t="shared" si="28"/>
        <v>0.14333580038332355</v>
      </c>
      <c r="S251" s="16">
        <f t="shared" si="28"/>
        <v>0.17004538582147274</v>
      </c>
      <c r="T251" s="16">
        <f>AVERAGE(L251:S251)</f>
        <v>0.26962974860966976</v>
      </c>
    </row>
    <row r="252" spans="1:25" x14ac:dyDescent="0.2">
      <c r="A252" s="28" t="s">
        <v>447</v>
      </c>
      <c r="B252" s="16">
        <f>+B246/B248</f>
        <v>0.64697338290076212</v>
      </c>
      <c r="C252" s="16">
        <f t="shared" ref="C252:I252" si="29">+C246/C248</f>
        <v>0.38835157819747446</v>
      </c>
      <c r="D252" s="16">
        <f t="shared" si="29"/>
        <v>0.30553361324445844</v>
      </c>
      <c r="E252" s="16">
        <f t="shared" si="29"/>
        <v>0.20629329344461861</v>
      </c>
      <c r="F252" s="16">
        <f t="shared" si="29"/>
        <v>1.5614108014986132E-2</v>
      </c>
      <c r="G252" s="16">
        <f t="shared" si="29"/>
        <v>6.5209587802025307E-2</v>
      </c>
      <c r="H252" s="16">
        <f t="shared" si="29"/>
        <v>0.36069892464435149</v>
      </c>
      <c r="I252" s="16">
        <f t="shared" si="29"/>
        <v>0.26597169221725142</v>
      </c>
      <c r="J252" s="16">
        <f>AVERAGE(B252:I252)</f>
        <v>0.28183077255824102</v>
      </c>
      <c r="L252" s="16">
        <f t="shared" ref="L252:S252" si="30">+L246/L248</f>
        <v>0.45487916822881663</v>
      </c>
      <c r="M252" s="16">
        <f t="shared" si="30"/>
        <v>2.1692108661879702E-2</v>
      </c>
      <c r="N252" s="16">
        <f t="shared" si="30"/>
        <v>0.10099806019953111</v>
      </c>
      <c r="O252" s="16">
        <f t="shared" si="30"/>
        <v>3.3290835646297541E-2</v>
      </c>
      <c r="P252" s="16">
        <f t="shared" si="30"/>
        <v>6.2027204025407096E-2</v>
      </c>
      <c r="Q252" s="16">
        <f t="shared" si="30"/>
        <v>0.1392996996012088</v>
      </c>
      <c r="R252" s="16">
        <f t="shared" si="30"/>
        <v>8.1224938073573283E-2</v>
      </c>
      <c r="S252" s="16">
        <f t="shared" si="30"/>
        <v>2.6380419817448639E-2</v>
      </c>
      <c r="T252" s="16">
        <f>AVERAGE(L252:S252)</f>
        <v>0.11497405428177035</v>
      </c>
    </row>
    <row r="253" spans="1:25" ht="25.5" x14ac:dyDescent="0.2">
      <c r="A253" s="28" t="s">
        <v>449</v>
      </c>
      <c r="B253" s="16">
        <f>+B238/B248</f>
        <v>2.6866788547150643E-2</v>
      </c>
      <c r="C253" s="16">
        <f t="shared" ref="C253:I253" si="31">+C238/C248</f>
        <v>3.4339504038023737E-2</v>
      </c>
      <c r="D253" s="16">
        <f t="shared" si="31"/>
        <v>0.1334646272727821</v>
      </c>
      <c r="E253" s="16">
        <f t="shared" si="31"/>
        <v>0.28260471185442743</v>
      </c>
      <c r="F253" s="16">
        <f t="shared" si="31"/>
        <v>0.44177150893281819</v>
      </c>
      <c r="G253" s="16">
        <f t="shared" si="31"/>
        <v>0.2997035452480617</v>
      </c>
      <c r="H253" s="16">
        <f t="shared" si="31"/>
        <v>0.1764316311563662</v>
      </c>
      <c r="I253" s="16">
        <f t="shared" si="31"/>
        <v>0.1633509778000572</v>
      </c>
      <c r="J253" s="16">
        <f>AVERAGE(B253:I253)</f>
        <v>0.19481666185621091</v>
      </c>
      <c r="L253" s="16">
        <f t="shared" ref="L253:S253" si="32">+L238/L248</f>
        <v>1.7697914606647332E-2</v>
      </c>
      <c r="M253" s="16">
        <f t="shared" si="32"/>
        <v>4.2068206956800171E-2</v>
      </c>
      <c r="N253" s="16">
        <f t="shared" si="32"/>
        <v>2.8566253886138874E-2</v>
      </c>
      <c r="O253" s="16">
        <f t="shared" si="32"/>
        <v>1.8541496767868676E-2</v>
      </c>
      <c r="P253" s="16">
        <f t="shared" si="32"/>
        <v>1.6684398963924551E-2</v>
      </c>
      <c r="Q253" s="16">
        <f t="shared" si="32"/>
        <v>8.3799158024206483E-2</v>
      </c>
      <c r="R253" s="16">
        <f t="shared" si="32"/>
        <v>1.2510035802262592E-2</v>
      </c>
      <c r="S253" s="16">
        <f t="shared" si="32"/>
        <v>2.2265737841876663E-2</v>
      </c>
      <c r="T253" s="16">
        <f>AVERAGE(L253:S253)</f>
        <v>3.0266650356215667E-2</v>
      </c>
    </row>
    <row r="287" spans="1:12" x14ac:dyDescent="0.2">
      <c r="A287" s="3" t="s">
        <v>474</v>
      </c>
      <c r="K287" s="3" t="s">
        <v>563</v>
      </c>
    </row>
    <row r="288" spans="1:12" x14ac:dyDescent="0.2">
      <c r="A288" s="3" t="s">
        <v>462</v>
      </c>
      <c r="B288" s="3">
        <v>2012</v>
      </c>
      <c r="K288" s="3" t="s">
        <v>462</v>
      </c>
      <c r="L288" s="3">
        <v>2012</v>
      </c>
    </row>
    <row r="289" spans="1:21" x14ac:dyDescent="0.2">
      <c r="B289" s="3" t="s">
        <v>471</v>
      </c>
      <c r="C289" s="3" t="s">
        <v>469</v>
      </c>
      <c r="D289" s="3" t="s">
        <v>470</v>
      </c>
      <c r="L289" s="3" t="s">
        <v>471</v>
      </c>
      <c r="M289" s="3" t="s">
        <v>469</v>
      </c>
      <c r="N289" s="3" t="s">
        <v>470</v>
      </c>
      <c r="T289" s="3" t="s">
        <v>566</v>
      </c>
      <c r="U289" s="3">
        <v>2012</v>
      </c>
    </row>
    <row r="290" spans="1:21" x14ac:dyDescent="0.2">
      <c r="A290" s="3" t="s">
        <v>463</v>
      </c>
      <c r="B290" s="12">
        <f t="shared" ref="B290:B297" si="33">+D290+C290</f>
        <v>6.3659999999999997</v>
      </c>
      <c r="C290" s="12">
        <v>5.4589999999999996</v>
      </c>
      <c r="D290" s="12">
        <v>0.90700000000000003</v>
      </c>
      <c r="E290" s="3">
        <f t="shared" ref="E290:E297" si="34">+D290/B290</f>
        <v>0.14247565190072259</v>
      </c>
      <c r="K290" s="3" t="s">
        <v>463</v>
      </c>
      <c r="L290" s="12">
        <f t="shared" ref="L290:L297" si="35">+N290+M290</f>
        <v>5470.52</v>
      </c>
      <c r="M290" s="12">
        <f>+Alapadatok!Y1790</f>
        <v>4174.3090000000002</v>
      </c>
      <c r="N290" s="12">
        <f>+Alapadatok!Y1801</f>
        <v>1296.211</v>
      </c>
      <c r="O290" s="3">
        <f t="shared" ref="O290:O297" si="36">+N290/L290</f>
        <v>0.2369447511388314</v>
      </c>
      <c r="P290" s="3">
        <f>+L290*100/L$298</f>
        <v>23.982120420272356</v>
      </c>
      <c r="T290" s="29" t="s">
        <v>413</v>
      </c>
      <c r="U290" s="3">
        <f>+Alapadatok!Y1347</f>
        <v>7706.3139999999994</v>
      </c>
    </row>
    <row r="291" spans="1:21" x14ac:dyDescent="0.2">
      <c r="A291" s="3" t="s">
        <v>401</v>
      </c>
      <c r="B291" s="12">
        <f t="shared" si="33"/>
        <v>638.87099999999998</v>
      </c>
      <c r="C291" s="12">
        <v>383.81</v>
      </c>
      <c r="D291" s="12">
        <v>255.06100000000001</v>
      </c>
      <c r="E291" s="3">
        <f t="shared" si="34"/>
        <v>0.39923709168204541</v>
      </c>
      <c r="K291" s="3" t="s">
        <v>401</v>
      </c>
      <c r="L291" s="12">
        <f t="shared" si="35"/>
        <v>10788.406000000001</v>
      </c>
      <c r="M291" s="12">
        <f>+Alapadatok!Y1791</f>
        <v>10336.804</v>
      </c>
      <c r="N291" s="12">
        <f>+Alapadatok!Y1802</f>
        <v>451.60199999999998</v>
      </c>
      <c r="O291" s="3">
        <f t="shared" si="36"/>
        <v>4.1859937418002244E-2</v>
      </c>
      <c r="P291" s="3">
        <f t="shared" ref="P291:P298" si="37">+L291*100/L$298</f>
        <v>47.295111220649737</v>
      </c>
      <c r="T291" s="29" t="s">
        <v>414</v>
      </c>
      <c r="U291" s="3">
        <f>+Alapadatok!Y1348</f>
        <v>230.49699999999999</v>
      </c>
    </row>
    <row r="292" spans="1:21" x14ac:dyDescent="0.2">
      <c r="A292" s="3" t="s">
        <v>472</v>
      </c>
      <c r="B292" s="12">
        <f t="shared" si="33"/>
        <v>319.28800000000001</v>
      </c>
      <c r="C292" s="12">
        <v>319.28800000000001</v>
      </c>
      <c r="D292" s="12"/>
      <c r="E292" s="3">
        <f t="shared" si="34"/>
        <v>0</v>
      </c>
      <c r="K292" s="3" t="s">
        <v>472</v>
      </c>
      <c r="L292" s="12">
        <f t="shared" si="35"/>
        <v>391.26099999999997</v>
      </c>
      <c r="M292" s="12">
        <f>+Alapadatok!Y1792</f>
        <v>256.97299999999996</v>
      </c>
      <c r="N292" s="12">
        <f>+Alapadatok!Y1803</f>
        <v>134.28800000000001</v>
      </c>
      <c r="O292" s="3">
        <f t="shared" si="36"/>
        <v>0.34321846542333639</v>
      </c>
      <c r="P292" s="3">
        <f t="shared" si="37"/>
        <v>1.7152425030447163</v>
      </c>
      <c r="T292" s="29" t="s">
        <v>415</v>
      </c>
      <c r="U292" s="3">
        <f>+Alapadatok!Y1349</f>
        <v>0</v>
      </c>
    </row>
    <row r="293" spans="1:21" x14ac:dyDescent="0.2">
      <c r="A293" s="3" t="s">
        <v>473</v>
      </c>
      <c r="B293" s="12">
        <f t="shared" si="33"/>
        <v>87.933000000000007</v>
      </c>
      <c r="C293" s="12">
        <v>58.17</v>
      </c>
      <c r="D293" s="12">
        <v>29.763000000000002</v>
      </c>
      <c r="E293" s="3">
        <f t="shared" si="34"/>
        <v>0.3384736105898809</v>
      </c>
      <c r="K293" s="3" t="s">
        <v>473</v>
      </c>
      <c r="L293" s="12">
        <f t="shared" si="35"/>
        <v>560.23299999999995</v>
      </c>
      <c r="M293" s="12">
        <f>+Alapadatok!Y1793</f>
        <v>490.59100000000001</v>
      </c>
      <c r="N293" s="12">
        <f>+Alapadatok!Y1804</f>
        <v>69.641999999999996</v>
      </c>
      <c r="O293" s="3">
        <f t="shared" si="36"/>
        <v>0.12430899286546848</v>
      </c>
      <c r="P293" s="3">
        <f t="shared" si="37"/>
        <v>2.455996005756389</v>
      </c>
      <c r="T293" s="29" t="s">
        <v>416</v>
      </c>
      <c r="U293" s="3">
        <f>+Alapadatok!Y1350</f>
        <v>53.523000000000003</v>
      </c>
    </row>
    <row r="294" spans="1:21" x14ac:dyDescent="0.2">
      <c r="A294" s="3" t="s">
        <v>402</v>
      </c>
      <c r="B294" s="12">
        <f t="shared" si="33"/>
        <v>1796.1590000000001</v>
      </c>
      <c r="C294" s="12">
        <v>1378.075</v>
      </c>
      <c r="D294" s="12">
        <v>418.084</v>
      </c>
      <c r="E294" s="3">
        <f t="shared" si="34"/>
        <v>0.23276558478397513</v>
      </c>
      <c r="K294" s="3" t="s">
        <v>402</v>
      </c>
      <c r="L294" s="12">
        <f t="shared" si="35"/>
        <v>1875.0329999999999</v>
      </c>
      <c r="M294" s="12">
        <f>+Alapadatok!Y1794</f>
        <v>1641.4849999999999</v>
      </c>
      <c r="N294" s="12">
        <f>+Alapadatok!Y1805</f>
        <v>233.548</v>
      </c>
      <c r="O294" s="3">
        <f t="shared" si="36"/>
        <v>0.12455674113468937</v>
      </c>
      <c r="P294" s="3">
        <f t="shared" si="37"/>
        <v>8.2199255642945328</v>
      </c>
      <c r="T294" s="29" t="s">
        <v>417</v>
      </c>
      <c r="U294" s="3">
        <f>+Alapadatok!Y1351</f>
        <v>2203.9690000000001</v>
      </c>
    </row>
    <row r="295" spans="1:21" x14ac:dyDescent="0.2">
      <c r="A295" s="3" t="s">
        <v>465</v>
      </c>
      <c r="B295" s="12">
        <f t="shared" si="33"/>
        <v>3.7930000000000001</v>
      </c>
      <c r="C295" s="12">
        <v>3.7930000000000001</v>
      </c>
      <c r="D295" s="12"/>
      <c r="E295" s="3">
        <f t="shared" si="34"/>
        <v>0</v>
      </c>
      <c r="K295" s="3" t="s">
        <v>465</v>
      </c>
      <c r="L295" s="12">
        <f t="shared" si="35"/>
        <v>729.58100000000002</v>
      </c>
      <c r="M295" s="12">
        <f>+Alapadatok!Y1795</f>
        <v>474.53699999999998</v>
      </c>
      <c r="N295" s="12">
        <f>+Alapadatok!Y1806</f>
        <v>255.04400000000001</v>
      </c>
      <c r="O295" s="3">
        <f t="shared" si="36"/>
        <v>0.3495759895063057</v>
      </c>
      <c r="P295" s="3">
        <f t="shared" si="37"/>
        <v>3.198397848530437</v>
      </c>
      <c r="T295" s="29" t="s">
        <v>418</v>
      </c>
      <c r="U295" s="3">
        <f>+Alapadatok!Y1352</f>
        <v>34.100999999999999</v>
      </c>
    </row>
    <row r="296" spans="1:21" x14ac:dyDescent="0.2">
      <c r="A296" s="3" t="s">
        <v>466</v>
      </c>
      <c r="B296" s="12">
        <f t="shared" si="33"/>
        <v>25.138000000000002</v>
      </c>
      <c r="C296" s="12">
        <v>25.138000000000002</v>
      </c>
      <c r="D296" s="12"/>
      <c r="E296" s="3">
        <f t="shared" si="34"/>
        <v>0</v>
      </c>
      <c r="K296" s="3" t="s">
        <v>466</v>
      </c>
      <c r="L296" s="12">
        <f t="shared" si="35"/>
        <v>31.236000000000001</v>
      </c>
      <c r="M296" s="12">
        <f>+Alapadatok!Y1796</f>
        <v>27.513999999999999</v>
      </c>
      <c r="N296" s="12">
        <f>+Alapadatok!Y1807</f>
        <v>3.722</v>
      </c>
      <c r="O296" s="3">
        <f t="shared" si="36"/>
        <v>0.1191573825073633</v>
      </c>
      <c r="P296" s="3">
        <f t="shared" si="37"/>
        <v>0.13693497390515477</v>
      </c>
      <c r="T296" s="29" t="s">
        <v>419</v>
      </c>
      <c r="U296" s="3">
        <f>+Alapadatok!Y1353</f>
        <v>90.234999999999999</v>
      </c>
    </row>
    <row r="297" spans="1:21" x14ac:dyDescent="0.2">
      <c r="A297" s="3" t="s">
        <v>468</v>
      </c>
      <c r="B297" s="12">
        <f t="shared" si="33"/>
        <v>319.43</v>
      </c>
      <c r="C297" s="12">
        <v>315.86500000000001</v>
      </c>
      <c r="D297" s="12">
        <v>3.5649999999999999</v>
      </c>
      <c r="E297" s="3">
        <f t="shared" si="34"/>
        <v>1.1160504648905863E-2</v>
      </c>
      <c r="K297" s="3" t="s">
        <v>468</v>
      </c>
      <c r="L297" s="12">
        <f t="shared" si="35"/>
        <v>2964.5570000000002</v>
      </c>
      <c r="M297" s="12">
        <f>+Alapadatok!Y1797+Alapadatok!Y1798</f>
        <v>2220.5230000000001</v>
      </c>
      <c r="N297" s="12">
        <f>+Alapadatok!Y1808+Alapadatok!Y1809</f>
        <v>744.03399999999999</v>
      </c>
      <c r="O297" s="3">
        <f t="shared" si="36"/>
        <v>0.25097645280559622</v>
      </c>
      <c r="P297" s="3">
        <f t="shared" si="37"/>
        <v>12.996271463546675</v>
      </c>
      <c r="T297" s="29" t="s">
        <v>420</v>
      </c>
      <c r="U297" s="3">
        <f>+Alapadatok!Y1354</f>
        <v>469.767</v>
      </c>
    </row>
    <row r="298" spans="1:21" x14ac:dyDescent="0.2">
      <c r="A298" s="3" t="s">
        <v>3</v>
      </c>
      <c r="B298" s="12">
        <f>SUM(B290:B297)</f>
        <v>3196.9780000000001</v>
      </c>
      <c r="C298" s="12">
        <f>SUM(C290:C297)</f>
        <v>2489.598</v>
      </c>
      <c r="D298" s="12">
        <f>SUM(D290:D297)</f>
        <v>707.38000000000011</v>
      </c>
      <c r="K298" s="3" t="s">
        <v>3</v>
      </c>
      <c r="L298" s="12">
        <f>SUM(L290:L297)</f>
        <v>22810.827000000001</v>
      </c>
      <c r="M298" s="12">
        <f>SUM(M290:M297)</f>
        <v>19622.736000000001</v>
      </c>
      <c r="N298" s="12">
        <f>SUM(N290:N297)</f>
        <v>3188.0910000000003</v>
      </c>
      <c r="P298" s="3">
        <f t="shared" si="37"/>
        <v>100</v>
      </c>
      <c r="U298" s="3">
        <f>SUM(U290:U297)</f>
        <v>10788.406000000001</v>
      </c>
    </row>
    <row r="299" spans="1:21" x14ac:dyDescent="0.2">
      <c r="D299" s="3">
        <f>+D298/B298</f>
        <v>0.22126520733017246</v>
      </c>
      <c r="N299" s="3">
        <f>+N298/L298</f>
        <v>0.13976218398394763</v>
      </c>
    </row>
    <row r="305" spans="17:17" x14ac:dyDescent="0.2">
      <c r="Q305" s="3" t="e">
        <f>+Q304/O304</f>
        <v>#DIV/0!</v>
      </c>
    </row>
    <row r="326" spans="1:22" x14ac:dyDescent="0.2">
      <c r="A326" s="3" t="s">
        <v>482</v>
      </c>
      <c r="B326" s="11" t="s">
        <v>13</v>
      </c>
      <c r="C326" s="11" t="s">
        <v>14</v>
      </c>
      <c r="D326" s="11" t="s">
        <v>15</v>
      </c>
      <c r="E326" s="11" t="s">
        <v>20</v>
      </c>
      <c r="F326" s="11" t="s">
        <v>32</v>
      </c>
      <c r="G326" s="11" t="s">
        <v>33</v>
      </c>
      <c r="H326" s="11" t="s">
        <v>34</v>
      </c>
      <c r="I326" s="11" t="s">
        <v>35</v>
      </c>
      <c r="N326" s="3" t="s">
        <v>564</v>
      </c>
      <c r="O326" s="11" t="s">
        <v>13</v>
      </c>
      <c r="P326" s="11" t="s">
        <v>14</v>
      </c>
      <c r="Q326" s="11" t="s">
        <v>15</v>
      </c>
      <c r="R326" s="11" t="s">
        <v>20</v>
      </c>
      <c r="S326" s="11" t="s">
        <v>32</v>
      </c>
      <c r="T326" s="11" t="s">
        <v>33</v>
      </c>
      <c r="U326" s="11" t="s">
        <v>34</v>
      </c>
      <c r="V326" s="11" t="s">
        <v>35</v>
      </c>
    </row>
    <row r="327" spans="1:22" x14ac:dyDescent="0.2">
      <c r="A327" s="3" t="s">
        <v>401</v>
      </c>
      <c r="B327" s="13">
        <f>+Alapadatok!R1723</f>
        <v>300.88599999999997</v>
      </c>
      <c r="C327" s="13">
        <f>+Alapadatok!S1723</f>
        <v>510.10599999999999</v>
      </c>
      <c r="D327" s="13">
        <f>+Alapadatok!T1723</f>
        <v>494.22</v>
      </c>
      <c r="E327" s="13">
        <f>+Alapadatok!U1723</f>
        <v>2754.3210000000004</v>
      </c>
      <c r="F327" s="13">
        <f>+Alapadatok!V1723</f>
        <v>4140.5569999999998</v>
      </c>
      <c r="G327" s="13">
        <f>+Alapadatok!W1723</f>
        <v>1151.2760000000001</v>
      </c>
      <c r="H327" s="13">
        <f>+Alapadatok!X1723</f>
        <v>548.30099999999993</v>
      </c>
      <c r="I327" s="13">
        <f>+Alapadatok!Y1723</f>
        <v>638.87099999999998</v>
      </c>
      <c r="N327" s="3" t="s">
        <v>463</v>
      </c>
      <c r="O327" s="13">
        <f>+Alapadatok!R1812</f>
        <v>6746.97</v>
      </c>
      <c r="P327" s="13">
        <f>+Alapadatok!S1812</f>
        <v>9226.232</v>
      </c>
      <c r="Q327" s="13">
        <f>+Alapadatok!T1812</f>
        <v>14980.957</v>
      </c>
      <c r="R327" s="13">
        <f>+Alapadatok!U1812</f>
        <v>13386.767</v>
      </c>
      <c r="S327" s="13">
        <f>+Alapadatok!V1812</f>
        <v>9294.5419999999995</v>
      </c>
      <c r="T327" s="13">
        <f>+Alapadatok!W1812</f>
        <v>3969.7710000000002</v>
      </c>
      <c r="U327" s="13">
        <f>+Alapadatok!X1812</f>
        <v>10337.271000000001</v>
      </c>
      <c r="V327" s="13">
        <f>+Alapadatok!Y1812</f>
        <v>5470.52</v>
      </c>
    </row>
    <row r="328" spans="1:22" x14ac:dyDescent="0.2">
      <c r="A328" s="3" t="s">
        <v>402</v>
      </c>
      <c r="B328" s="13">
        <f>+Alapadatok!R1726</f>
        <v>761.06099999999992</v>
      </c>
      <c r="C328" s="13">
        <f>+Alapadatok!S1726</f>
        <v>742.51300000000003</v>
      </c>
      <c r="D328" s="13">
        <f>+Alapadatok!T1726</f>
        <v>1903.492</v>
      </c>
      <c r="E328" s="13">
        <f>+Alapadatok!U1726</f>
        <v>4439.826</v>
      </c>
      <c r="F328" s="13">
        <f>+Alapadatok!V1726</f>
        <v>8398.9480000000003</v>
      </c>
      <c r="G328" s="13">
        <f>+Alapadatok!W1726</f>
        <v>4757.37</v>
      </c>
      <c r="H328" s="13">
        <f>+Alapadatok!X1726</f>
        <v>3714.2080000000001</v>
      </c>
      <c r="I328" s="13">
        <f>+Alapadatok!Y1726</f>
        <v>1796.1590000000001</v>
      </c>
      <c r="N328" s="3" t="s">
        <v>401</v>
      </c>
      <c r="O328" s="13">
        <f>+Alapadatok!R1813</f>
        <v>15267.918</v>
      </c>
      <c r="P328" s="13">
        <f>+Alapadatok!S1813</f>
        <v>7346.6419999999998</v>
      </c>
      <c r="Q328" s="13">
        <f>+Alapadatok!T1813</f>
        <v>7608.5</v>
      </c>
      <c r="R328" s="13">
        <f>+Alapadatok!U1813</f>
        <v>6285.7209999999995</v>
      </c>
      <c r="S328" s="13">
        <f>+Alapadatok!V1813</f>
        <v>5397.0690000000004</v>
      </c>
      <c r="T328" s="13">
        <f>+Alapadatok!W1813</f>
        <v>3310.636</v>
      </c>
      <c r="U328" s="13">
        <f>+Alapadatok!X1813</f>
        <v>10584.800999999999</v>
      </c>
      <c r="V328" s="13">
        <f>+Alapadatok!Y1813</f>
        <v>10788.406000000001</v>
      </c>
    </row>
    <row r="329" spans="1:22" x14ac:dyDescent="0.2">
      <c r="A329" s="3" t="s">
        <v>464</v>
      </c>
      <c r="B329" s="13">
        <f>+Alapadatok!R1724+Alapadatok!R1725</f>
        <v>336.06600000000003</v>
      </c>
      <c r="C329" s="13">
        <f>+Alapadatok!S1724+Alapadatok!S1725</f>
        <v>1781.0419999999999</v>
      </c>
      <c r="D329" s="13">
        <f>+Alapadatok!T1724+Alapadatok!T1725</f>
        <v>187.15200000000002</v>
      </c>
      <c r="E329" s="13">
        <f>+Alapadatok!U1724+Alapadatok!U1725</f>
        <v>2509.6080000000002</v>
      </c>
      <c r="F329" s="13">
        <f>+Alapadatok!V1724+Alapadatok!V1725</f>
        <v>1790.5370000000003</v>
      </c>
      <c r="G329" s="13">
        <f>+Alapadatok!W1724+Alapadatok!W1725</f>
        <v>1411.52</v>
      </c>
      <c r="H329" s="13">
        <f>+Alapadatok!X1724+Alapadatok!X1725</f>
        <v>3787.7210000000005</v>
      </c>
      <c r="I329" s="13">
        <f>+Alapadatok!Y1724+Alapadatok!Y1725</f>
        <v>407.221</v>
      </c>
      <c r="N329" s="3" t="s">
        <v>402</v>
      </c>
      <c r="O329" s="13">
        <f>+Alapadatok!R1816</f>
        <v>3901.3380000000002</v>
      </c>
      <c r="P329" s="13">
        <f>+Alapadatok!S1816</f>
        <v>5613.2849999999999</v>
      </c>
      <c r="Q329" s="13">
        <f>+Alapadatok!T1816</f>
        <v>4585.2309999999998</v>
      </c>
      <c r="R329" s="13">
        <f>+Alapadatok!U1816</f>
        <v>3527.806</v>
      </c>
      <c r="S329" s="13">
        <f>+Alapadatok!V1816</f>
        <v>2883.3470000000002</v>
      </c>
      <c r="T329" s="13">
        <f>+Alapadatok!W1816</f>
        <v>4851.8500000000004</v>
      </c>
      <c r="U329" s="13">
        <f>+Alapadatok!X1816</f>
        <v>5973.7839999999997</v>
      </c>
      <c r="V329" s="13">
        <f>+Alapadatok!Y1816</f>
        <v>1875.0329999999999</v>
      </c>
    </row>
    <row r="330" spans="1:22" x14ac:dyDescent="0.2">
      <c r="A330" s="3" t="s">
        <v>483</v>
      </c>
      <c r="B330" s="13">
        <f>+Alapadatok!R1731</f>
        <v>2131.962</v>
      </c>
      <c r="C330" s="13">
        <f>+Alapadatok!S1731</f>
        <v>5467.0330000000004</v>
      </c>
      <c r="D330" s="13">
        <f>+Alapadatok!T1731</f>
        <v>3759.4870000000001</v>
      </c>
      <c r="E330" s="13">
        <f>+Alapadatok!U1731</f>
        <v>10192.793000000001</v>
      </c>
      <c r="F330" s="13">
        <f>+Alapadatok!V1731</f>
        <v>16475.489999999998</v>
      </c>
      <c r="G330" s="13">
        <f>+Alapadatok!W1731</f>
        <v>9048.4770000000008</v>
      </c>
      <c r="H330" s="13">
        <f>+Alapadatok!X1731</f>
        <v>9990.0620000000017</v>
      </c>
      <c r="I330" s="13">
        <f>+Alapadatok!Y1731</f>
        <v>3196.9780000000001</v>
      </c>
      <c r="N330" s="3" t="s">
        <v>464</v>
      </c>
      <c r="O330" s="13">
        <f>+Alapadatok!R1814+Alapadatok!R1815</f>
        <v>2560.489</v>
      </c>
      <c r="P330" s="13">
        <f>+Alapadatok!S1814+Alapadatok!S1815</f>
        <v>2238.5860000000002</v>
      </c>
      <c r="Q330" s="13">
        <f>+Alapadatok!T1814+Alapadatok!T1815</f>
        <v>3506.5830000000001</v>
      </c>
      <c r="R330" s="13">
        <f>+Alapadatok!U1814+Alapadatok!U1815</f>
        <v>1340.1410000000001</v>
      </c>
      <c r="S330" s="13">
        <f>+Alapadatok!V1814+Alapadatok!V1815</f>
        <v>753.44499999999994</v>
      </c>
      <c r="T330" s="13">
        <f>+Alapadatok!W1814+Alapadatok!W1815</f>
        <v>2222.1820000000002</v>
      </c>
      <c r="U330" s="13">
        <f>+Alapadatok!X1814+Alapadatok!X1815</f>
        <v>4063.2690000000002</v>
      </c>
      <c r="V330" s="13">
        <f>+Alapadatok!Y1814+Alapadatok!Y1815</f>
        <v>951.49399999999991</v>
      </c>
    </row>
    <row r="331" spans="1:22" x14ac:dyDescent="0.2">
      <c r="N331" s="3" t="s">
        <v>483</v>
      </c>
      <c r="O331" s="13">
        <f>+Alapadatok!R1821</f>
        <v>29734.628000000001</v>
      </c>
      <c r="P331" s="13">
        <f>+Alapadatok!S1821</f>
        <v>26039.990000000005</v>
      </c>
      <c r="Q331" s="13">
        <f>+Alapadatok!T1821</f>
        <v>32340.183000000001</v>
      </c>
      <c r="R331" s="13">
        <f>+Alapadatok!U1821</f>
        <v>27192.183000000001</v>
      </c>
      <c r="S331" s="13">
        <f>+Alapadatok!V1821</f>
        <v>20294.471000000005</v>
      </c>
      <c r="T331" s="13">
        <f>+Alapadatok!W1821</f>
        <v>16872.477000000003</v>
      </c>
      <c r="U331" s="13">
        <f>+Alapadatok!X1821</f>
        <v>33870.644999999997</v>
      </c>
      <c r="V331" s="13">
        <f>+Alapadatok!Y1821</f>
        <v>22810.826999999997</v>
      </c>
    </row>
    <row r="357" spans="1:20" x14ac:dyDescent="0.2">
      <c r="A357" s="3" t="s">
        <v>498</v>
      </c>
      <c r="B357" s="11" t="s">
        <v>13</v>
      </c>
      <c r="C357" s="11" t="s">
        <v>14</v>
      </c>
      <c r="D357" s="11" t="s">
        <v>15</v>
      </c>
      <c r="E357" s="11" t="s">
        <v>20</v>
      </c>
      <c r="F357" s="11" t="s">
        <v>32</v>
      </c>
      <c r="G357" s="11" t="s">
        <v>33</v>
      </c>
      <c r="H357" s="11" t="s">
        <v>34</v>
      </c>
      <c r="I357" s="11" t="s">
        <v>35</v>
      </c>
      <c r="L357" s="3" t="s">
        <v>565</v>
      </c>
      <c r="M357" s="11" t="s">
        <v>13</v>
      </c>
      <c r="N357" s="11" t="s">
        <v>14</v>
      </c>
      <c r="O357" s="11" t="s">
        <v>15</v>
      </c>
      <c r="P357" s="11" t="s">
        <v>20</v>
      </c>
      <c r="Q357" s="11" t="s">
        <v>32</v>
      </c>
      <c r="R357" s="11" t="s">
        <v>33</v>
      </c>
      <c r="S357" s="11" t="s">
        <v>34</v>
      </c>
      <c r="T357" s="11" t="s">
        <v>35</v>
      </c>
    </row>
    <row r="358" spans="1:20" x14ac:dyDescent="0.2">
      <c r="A358" s="3" t="s">
        <v>401</v>
      </c>
      <c r="B358" s="13">
        <f>+Alapadatok!R1761</f>
        <v>448.61599999999999</v>
      </c>
      <c r="C358" s="13">
        <f>+Alapadatok!S1761</f>
        <v>552.55399999999997</v>
      </c>
      <c r="D358" s="13">
        <f>+Alapadatok!T1761</f>
        <v>484.38599999999997</v>
      </c>
      <c r="E358" s="13">
        <f>+Alapadatok!U1761</f>
        <v>572.40200000000004</v>
      </c>
      <c r="F358" s="13">
        <f>+Alapadatok!V1761</f>
        <v>458.32900000000006</v>
      </c>
      <c r="G358" s="13">
        <f>+Alapadatok!W1761</f>
        <v>497.16399999999999</v>
      </c>
      <c r="H358" s="13">
        <f>+Alapadatok!X1761</f>
        <v>739.42</v>
      </c>
      <c r="I358" s="13">
        <f>+Alapadatok!Y1761</f>
        <v>545.84500000000003</v>
      </c>
      <c r="L358" s="3" t="s">
        <v>463</v>
      </c>
      <c r="M358" s="13">
        <f>+Alapadatok!R1848</f>
        <v>3590.502</v>
      </c>
      <c r="N358" s="13">
        <f>+Alapadatok!S1848</f>
        <v>6052.8069999999998</v>
      </c>
      <c r="O358" s="13">
        <f>+Alapadatok!T1848</f>
        <v>4228.982</v>
      </c>
      <c r="P358" s="13">
        <f>+Alapadatok!U1848</f>
        <v>4909.6779999999999</v>
      </c>
      <c r="Q358" s="13">
        <f>+Alapadatok!V1848</f>
        <v>3484.1529999999998</v>
      </c>
      <c r="R358" s="13">
        <f>+Alapadatok!W1848</f>
        <v>3710.8440000000001</v>
      </c>
      <c r="S358" s="13">
        <f>+Alapadatok!X1848</f>
        <v>4375.1350000000002</v>
      </c>
      <c r="T358" s="13">
        <f>+Alapadatok!Y1848</f>
        <v>3291.8103999999998</v>
      </c>
    </row>
    <row r="359" spans="1:20" x14ac:dyDescent="0.2">
      <c r="A359" s="3" t="s">
        <v>402</v>
      </c>
      <c r="B359" s="13">
        <f>+Alapadatok!R1764</f>
        <v>122.379</v>
      </c>
      <c r="C359" s="13">
        <f>+Alapadatok!S1764</f>
        <v>184.958</v>
      </c>
      <c r="D359" s="13">
        <f>+Alapadatok!T1764</f>
        <v>190.61099999999999</v>
      </c>
      <c r="E359" s="13">
        <f>+Alapadatok!U1764</f>
        <v>277.26499999999999</v>
      </c>
      <c r="F359" s="13">
        <f>+Alapadatok!V1764</f>
        <v>140.91300000000001</v>
      </c>
      <c r="G359" s="13">
        <f>+Alapadatok!W1764</f>
        <v>446.31599999999997</v>
      </c>
      <c r="H359" s="13">
        <f>+Alapadatok!X1764</f>
        <v>128.71</v>
      </c>
      <c r="I359" s="13">
        <f>+Alapadatok!Y1764</f>
        <v>255.66560000000001</v>
      </c>
      <c r="L359" s="3" t="s">
        <v>401</v>
      </c>
      <c r="M359" s="13">
        <f>+Alapadatok!R1849</f>
        <v>20393.219000000001</v>
      </c>
      <c r="N359" s="13">
        <f>+Alapadatok!S1849</f>
        <v>22662.156999999999</v>
      </c>
      <c r="O359" s="13">
        <f>+Alapadatok!T1849</f>
        <v>26376.594000000001</v>
      </c>
      <c r="P359" s="13">
        <f>+Alapadatok!U1849</f>
        <v>23482.899000000001</v>
      </c>
      <c r="Q359" s="13">
        <f>+Alapadatok!V1849</f>
        <v>24213.085000000003</v>
      </c>
      <c r="R359" s="13">
        <f>+Alapadatok!W1849</f>
        <v>26640.143000000004</v>
      </c>
      <c r="S359" s="13">
        <f>+Alapadatok!X1849</f>
        <v>27440.128000000001</v>
      </c>
      <c r="T359" s="13">
        <f>+Alapadatok!Y1849</f>
        <v>33730.018100000001</v>
      </c>
    </row>
    <row r="360" spans="1:20" x14ac:dyDescent="0.2">
      <c r="A360" s="3" t="s">
        <v>473</v>
      </c>
      <c r="B360" s="13">
        <f>+Alapadatok!R1762</f>
        <v>692.68600000000004</v>
      </c>
      <c r="C360" s="13">
        <f>+Alapadatok!S1762</f>
        <v>840.58600000000001</v>
      </c>
      <c r="D360" s="13">
        <f>+Alapadatok!T1762</f>
        <v>1157.453</v>
      </c>
      <c r="E360" s="13">
        <f>+Alapadatok!U1762</f>
        <v>1705</v>
      </c>
      <c r="F360" s="13">
        <f>+Alapadatok!V1762</f>
        <v>1690.3869999999999</v>
      </c>
      <c r="G360" s="13">
        <f>+Alapadatok!W1762</f>
        <v>1247.6750000000002</v>
      </c>
      <c r="H360" s="13">
        <f>+Alapadatok!X1762</f>
        <v>1376.74</v>
      </c>
      <c r="I360" s="13">
        <f>+Alapadatok!Y1762</f>
        <v>2091.0320000000002</v>
      </c>
      <c r="L360" s="3" t="s">
        <v>472</v>
      </c>
      <c r="M360" s="13">
        <f>+Alapadatok!R1850</f>
        <v>12230.856</v>
      </c>
      <c r="N360" s="13">
        <f>+Alapadatok!S1850</f>
        <v>17669.878000000001</v>
      </c>
      <c r="O360" s="13">
        <f>+Alapadatok!T1850</f>
        <v>15274.491999999998</v>
      </c>
      <c r="P360" s="13">
        <f>+Alapadatok!U1850</f>
        <v>15408.516</v>
      </c>
      <c r="Q360" s="13">
        <f>+Alapadatok!V1850</f>
        <v>15001.736999999999</v>
      </c>
      <c r="R360" s="13">
        <f>+Alapadatok!W1850</f>
        <v>15680.811</v>
      </c>
      <c r="S360" s="13">
        <f>+Alapadatok!X1850</f>
        <v>16503.942999999999</v>
      </c>
      <c r="T360" s="13">
        <f>+Alapadatok!Y1850</f>
        <v>20676.855500000001</v>
      </c>
    </row>
    <row r="361" spans="1:20" x14ac:dyDescent="0.2">
      <c r="A361" s="3" t="s">
        <v>472</v>
      </c>
      <c r="B361" s="13">
        <f>+Alapadatok!R1763</f>
        <v>1674.848</v>
      </c>
      <c r="C361" s="13">
        <f>+Alapadatok!S1763</f>
        <v>1386.3209999999999</v>
      </c>
      <c r="D361" s="13">
        <f>+Alapadatok!T1763</f>
        <v>1398.8680000000002</v>
      </c>
      <c r="E361" s="13">
        <f>+Alapadatok!U1763</f>
        <v>1118.123</v>
      </c>
      <c r="F361" s="13">
        <f>+Alapadatok!V1763</f>
        <v>1236.0609999999999</v>
      </c>
      <c r="G361" s="13">
        <f>+Alapadatok!W1763</f>
        <v>1058.519</v>
      </c>
      <c r="H361" s="13">
        <f>+Alapadatok!X1763</f>
        <v>1228.105</v>
      </c>
      <c r="I361" s="13">
        <f>+Alapadatok!Y1763</f>
        <v>1076.7266</v>
      </c>
      <c r="L361" s="3" t="s">
        <v>473</v>
      </c>
      <c r="M361" s="13">
        <f>+Alapadatok!R1851</f>
        <v>22680.741000000002</v>
      </c>
      <c r="N361" s="13">
        <f>+Alapadatok!S1851</f>
        <v>16713.555</v>
      </c>
      <c r="O361" s="13">
        <f>+Alapadatok!T1851</f>
        <v>19836.134000000002</v>
      </c>
      <c r="P361" s="13">
        <f>+Alapadatok!U1851</f>
        <v>19453.563000000002</v>
      </c>
      <c r="Q361" s="13">
        <f>+Alapadatok!V1851</f>
        <v>15582.700999999999</v>
      </c>
      <c r="R361" s="13">
        <f>+Alapadatok!W1851</f>
        <v>15046.695</v>
      </c>
      <c r="S361" s="13">
        <f>+Alapadatok!X1851</f>
        <v>14942.974</v>
      </c>
      <c r="T361" s="13">
        <f>+Alapadatok!Y1851</f>
        <v>16363.348399999999</v>
      </c>
    </row>
    <row r="362" spans="1:20" x14ac:dyDescent="0.2">
      <c r="A362" s="3" t="s">
        <v>468</v>
      </c>
      <c r="B362" s="13">
        <f>+B363-B364</f>
        <v>563.58799999999974</v>
      </c>
      <c r="C362" s="13">
        <f t="shared" ref="C362:I362" si="38">+C363-C364</f>
        <v>1243.1610000000001</v>
      </c>
      <c r="D362" s="13">
        <f t="shared" si="38"/>
        <v>541.404</v>
      </c>
      <c r="E362" s="13">
        <f t="shared" si="38"/>
        <v>982.96199999999953</v>
      </c>
      <c r="F362" s="13">
        <f t="shared" si="38"/>
        <v>925.42100000000028</v>
      </c>
      <c r="G362" s="13">
        <f t="shared" si="38"/>
        <v>523.10799999999927</v>
      </c>
      <c r="H362" s="13">
        <f t="shared" si="38"/>
        <v>541.60399999999981</v>
      </c>
      <c r="I362" s="13">
        <f t="shared" si="38"/>
        <v>467.19909999999936</v>
      </c>
      <c r="L362" s="3" t="s">
        <v>402</v>
      </c>
      <c r="M362" s="13">
        <f>+Alapadatok!R1852</f>
        <v>629.43100000000004</v>
      </c>
      <c r="N362" s="13">
        <f>+Alapadatok!S1852</f>
        <v>1479.077</v>
      </c>
      <c r="O362" s="13">
        <f>+Alapadatok!T1852</f>
        <v>1603.231</v>
      </c>
      <c r="P362" s="13">
        <f>+Alapadatok!U1852</f>
        <v>7734.3209999999999</v>
      </c>
      <c r="Q362" s="13">
        <f>+Alapadatok!V1852</f>
        <v>731.09400000000005</v>
      </c>
      <c r="R362" s="13">
        <f>+Alapadatok!W1852</f>
        <v>1059.133</v>
      </c>
      <c r="S362" s="13">
        <f>+Alapadatok!X1852</f>
        <v>1462.96</v>
      </c>
      <c r="T362" s="13">
        <f>+Alapadatok!Y1852</f>
        <v>1943.8288</v>
      </c>
    </row>
    <row r="363" spans="1:20" x14ac:dyDescent="0.2">
      <c r="A363" s="3" t="s">
        <v>497</v>
      </c>
      <c r="B363" s="13">
        <f>+Alapadatok!R1771</f>
        <v>3502.1169999999997</v>
      </c>
      <c r="C363" s="13">
        <f>+Alapadatok!S1771</f>
        <v>4207.58</v>
      </c>
      <c r="D363" s="13">
        <f>+Alapadatok!T1771</f>
        <v>3772.7220000000002</v>
      </c>
      <c r="E363" s="13">
        <f>+Alapadatok!U1771</f>
        <v>4655.7519999999995</v>
      </c>
      <c r="F363" s="13">
        <f>+Alapadatok!V1771</f>
        <v>4451.1109999999999</v>
      </c>
      <c r="G363" s="13">
        <f>+Alapadatok!W1771</f>
        <v>3772.7819999999992</v>
      </c>
      <c r="H363" s="13">
        <f>+Alapadatok!X1771</f>
        <v>4014.5789999999997</v>
      </c>
      <c r="I363" s="13">
        <f>+Alapadatok!Y1771</f>
        <v>4436.4682999999995</v>
      </c>
      <c r="L363" s="3" t="s">
        <v>468</v>
      </c>
      <c r="M363" s="13">
        <f>+M364-M365</f>
        <v>22767.285000000011</v>
      </c>
      <c r="N363" s="13">
        <f t="shared" ref="N363:T363" si="39">+N364-N365</f>
        <v>11719.498999999996</v>
      </c>
      <c r="O363" s="13">
        <f t="shared" si="39"/>
        <v>7688.8359999999957</v>
      </c>
      <c r="P363" s="13">
        <f t="shared" si="39"/>
        <v>10192.216</v>
      </c>
      <c r="Q363" s="13">
        <f t="shared" si="39"/>
        <v>8005.9669999999969</v>
      </c>
      <c r="R363" s="13">
        <f t="shared" si="39"/>
        <v>8424.8359999999957</v>
      </c>
      <c r="S363" s="13">
        <f t="shared" si="39"/>
        <v>7914.3380000000179</v>
      </c>
      <c r="T363" s="13">
        <f t="shared" si="39"/>
        <v>10723.082500000019</v>
      </c>
    </row>
    <row r="364" spans="1:20" x14ac:dyDescent="0.2">
      <c r="B364" s="13">
        <f>SUM(B358:B361)</f>
        <v>2938.529</v>
      </c>
      <c r="C364" s="13">
        <f t="shared" ref="C364:I364" si="40">SUM(C358:C361)</f>
        <v>2964.4189999999999</v>
      </c>
      <c r="D364" s="13">
        <f t="shared" si="40"/>
        <v>3231.3180000000002</v>
      </c>
      <c r="E364" s="13">
        <f t="shared" si="40"/>
        <v>3672.79</v>
      </c>
      <c r="F364" s="13">
        <f t="shared" si="40"/>
        <v>3525.6899999999996</v>
      </c>
      <c r="G364" s="13">
        <f t="shared" si="40"/>
        <v>3249.674</v>
      </c>
      <c r="H364" s="13">
        <f t="shared" si="40"/>
        <v>3472.9749999999999</v>
      </c>
      <c r="I364" s="13">
        <f t="shared" si="40"/>
        <v>3969.2692000000002</v>
      </c>
      <c r="L364" s="3" t="s">
        <v>497</v>
      </c>
      <c r="M364" s="13">
        <f>+Alapadatok!R1859</f>
        <v>82292.034000000014</v>
      </c>
      <c r="N364" s="13">
        <f>+Alapadatok!S1859</f>
        <v>76296.972999999998</v>
      </c>
      <c r="O364" s="13">
        <f>+Alapadatok!T1859</f>
        <v>75008.269</v>
      </c>
      <c r="P364" s="13">
        <f>+Alapadatok!U1859</f>
        <v>81181.192999999999</v>
      </c>
      <c r="Q364" s="13">
        <f>+Alapadatok!V1859</f>
        <v>67018.736999999994</v>
      </c>
      <c r="R364" s="13">
        <f>+Alapadatok!W1859</f>
        <v>70562.462</v>
      </c>
      <c r="S364" s="13">
        <f>+Alapadatok!X1859</f>
        <v>72639.478000000017</v>
      </c>
      <c r="T364" s="13">
        <f>+Alapadatok!Y1859</f>
        <v>86728.943700000033</v>
      </c>
    </row>
    <row r="365" spans="1:20" x14ac:dyDescent="0.2">
      <c r="M365" s="13">
        <f>SUM(M358:M362)</f>
        <v>59524.749000000003</v>
      </c>
      <c r="N365" s="13">
        <f t="shared" ref="N365:T365" si="41">SUM(N358:N362)</f>
        <v>64577.474000000002</v>
      </c>
      <c r="O365" s="13">
        <f t="shared" si="41"/>
        <v>67319.433000000005</v>
      </c>
      <c r="P365" s="13">
        <f t="shared" si="41"/>
        <v>70988.976999999999</v>
      </c>
      <c r="Q365" s="13">
        <f t="shared" si="41"/>
        <v>59012.77</v>
      </c>
      <c r="R365" s="13">
        <f t="shared" si="41"/>
        <v>62137.626000000004</v>
      </c>
      <c r="S365" s="13">
        <f t="shared" si="41"/>
        <v>64725.14</v>
      </c>
      <c r="T365" s="13">
        <f t="shared" si="41"/>
        <v>76005.861200000014</v>
      </c>
    </row>
    <row r="391" spans="1:19" x14ac:dyDescent="0.2">
      <c r="A391" s="3" t="s">
        <v>854</v>
      </c>
    </row>
    <row r="392" spans="1:19" x14ac:dyDescent="0.2">
      <c r="B392" s="3">
        <v>2000</v>
      </c>
      <c r="C392" s="3">
        <f>+B392+1</f>
        <v>2001</v>
      </c>
      <c r="D392" s="3">
        <f t="shared" ref="D392:S392" si="42">+C392+1</f>
        <v>2002</v>
      </c>
      <c r="E392" s="3">
        <f t="shared" si="42"/>
        <v>2003</v>
      </c>
      <c r="F392" s="3">
        <f t="shared" si="42"/>
        <v>2004</v>
      </c>
      <c r="G392" s="3">
        <f t="shared" si="42"/>
        <v>2005</v>
      </c>
      <c r="H392" s="3">
        <f t="shared" si="42"/>
        <v>2006</v>
      </c>
      <c r="I392" s="3">
        <f t="shared" si="42"/>
        <v>2007</v>
      </c>
      <c r="J392" s="3">
        <f t="shared" si="42"/>
        <v>2008</v>
      </c>
      <c r="K392" s="3">
        <f t="shared" si="42"/>
        <v>2009</v>
      </c>
      <c r="L392" s="3">
        <f t="shared" si="42"/>
        <v>2010</v>
      </c>
      <c r="M392" s="3">
        <f t="shared" si="42"/>
        <v>2011</v>
      </c>
      <c r="N392" s="3">
        <f t="shared" si="42"/>
        <v>2012</v>
      </c>
      <c r="O392" s="3">
        <f t="shared" si="42"/>
        <v>2013</v>
      </c>
      <c r="P392" s="3">
        <f t="shared" si="42"/>
        <v>2014</v>
      </c>
      <c r="Q392" s="3">
        <f t="shared" si="42"/>
        <v>2015</v>
      </c>
      <c r="R392" s="3">
        <f t="shared" si="42"/>
        <v>2016</v>
      </c>
      <c r="S392" s="3">
        <f t="shared" si="42"/>
        <v>2017</v>
      </c>
    </row>
    <row r="393" spans="1:19" x14ac:dyDescent="0.2">
      <c r="A393" s="3" t="s">
        <v>852</v>
      </c>
      <c r="B393" s="7">
        <f>+Alapadatok!M854</f>
        <v>215.8</v>
      </c>
      <c r="C393" s="7">
        <f>+Alapadatok!N854</f>
        <v>110.7</v>
      </c>
      <c r="D393" s="7">
        <f>+Alapadatok!O854</f>
        <v>157.69999999999999</v>
      </c>
      <c r="E393" s="7">
        <f>+Alapadatok!P854</f>
        <v>189.2</v>
      </c>
      <c r="F393" s="7">
        <f>+Alapadatok!Q854</f>
        <v>109</v>
      </c>
      <c r="G393" s="7">
        <f>+Alapadatok!R854</f>
        <v>56.8</v>
      </c>
      <c r="H393" s="7">
        <f>+Alapadatok!S854</f>
        <v>69.900000000000006</v>
      </c>
      <c r="I393" s="7">
        <f>+Alapadatok!T854</f>
        <v>162.69999999999999</v>
      </c>
      <c r="J393" s="7">
        <f>+Alapadatok!U854</f>
        <v>143.30000000000001</v>
      </c>
      <c r="K393" s="7">
        <f>+Alapadatok!V854</f>
        <v>161.1</v>
      </c>
      <c r="L393" s="7">
        <f>+Alapadatok!W854</f>
        <v>55</v>
      </c>
      <c r="M393" s="7">
        <f>+Alapadatok!X854</f>
        <v>105.2</v>
      </c>
      <c r="N393" s="7">
        <f>+Alapadatok!Y854</f>
        <v>192</v>
      </c>
      <c r="O393" s="7">
        <f>+Alapadatok!Z854</f>
        <v>282.3</v>
      </c>
      <c r="P393" s="7">
        <f>+Alapadatok!AA854</f>
        <v>173</v>
      </c>
      <c r="Q393" s="7">
        <f>+Alapadatok!AB854</f>
        <v>192.8</v>
      </c>
      <c r="R393" s="7">
        <f>+Alapadatok!AC854</f>
        <v>115.787897</v>
      </c>
      <c r="S393" s="7">
        <f>+Alapadatok!AD854</f>
        <v>156.28833350000002</v>
      </c>
    </row>
    <row r="394" spans="1:19" x14ac:dyDescent="0.2">
      <c r="A394" s="3" t="s">
        <v>853</v>
      </c>
      <c r="B394" s="7">
        <f>+Alapadatok!M858</f>
        <v>351.3</v>
      </c>
      <c r="C394" s="7">
        <f>+Alapadatok!N858</f>
        <v>335.3</v>
      </c>
      <c r="D394" s="7">
        <f>+Alapadatok!O858</f>
        <v>315.60000000000002</v>
      </c>
      <c r="E394" s="7">
        <f>+Alapadatok!P858</f>
        <v>314</v>
      </c>
      <c r="F394" s="7">
        <f>+Alapadatok!Q858</f>
        <v>272</v>
      </c>
      <c r="G394" s="7">
        <f>+Alapadatok!R858</f>
        <v>302.3</v>
      </c>
      <c r="H394" s="7">
        <f>+Alapadatok!S858</f>
        <v>244.7</v>
      </c>
      <c r="I394" s="7">
        <f>+Alapadatok!T858</f>
        <v>265.7</v>
      </c>
      <c r="J394" s="7">
        <f>+Alapadatok!U858</f>
        <v>297.8</v>
      </c>
      <c r="K394" s="7">
        <f>+Alapadatok!V858</f>
        <v>305.10000000000002</v>
      </c>
      <c r="L394" s="7">
        <f>+Alapadatok!W858</f>
        <v>206.2</v>
      </c>
      <c r="M394" s="7">
        <f>+Alapadatok!X858</f>
        <v>281.8</v>
      </c>
      <c r="N394" s="7">
        <f>+Alapadatok!Y858</f>
        <v>239.01048</v>
      </c>
      <c r="O394" s="7">
        <f>+Alapadatok!Z858</f>
        <v>275.47800000000001</v>
      </c>
      <c r="P394" s="7">
        <f>+Alapadatok!AA858</f>
        <v>320.39999999999998</v>
      </c>
      <c r="Q394" s="7">
        <f>+Alapadatok!AB858</f>
        <v>333.2</v>
      </c>
      <c r="R394" s="7">
        <f>+Alapadatok!AC858</f>
        <v>297.111085</v>
      </c>
      <c r="S394" s="7">
        <f>+Alapadatok!AD858</f>
        <v>342.357799</v>
      </c>
    </row>
    <row r="395" spans="1:19" x14ac:dyDescent="0.2">
      <c r="A395" s="3" t="s">
        <v>3</v>
      </c>
      <c r="B395" s="7">
        <f>+B394+B393</f>
        <v>567.1</v>
      </c>
      <c r="C395" s="7">
        <f t="shared" ref="C395:S395" si="43">+C394+C393</f>
        <v>446</v>
      </c>
      <c r="D395" s="7">
        <f t="shared" si="43"/>
        <v>473.3</v>
      </c>
      <c r="E395" s="7">
        <f t="shared" si="43"/>
        <v>503.2</v>
      </c>
      <c r="F395" s="7">
        <f t="shared" si="43"/>
        <v>381</v>
      </c>
      <c r="G395" s="7">
        <f t="shared" si="43"/>
        <v>359.1</v>
      </c>
      <c r="H395" s="7">
        <f t="shared" si="43"/>
        <v>314.60000000000002</v>
      </c>
      <c r="I395" s="7">
        <f t="shared" si="43"/>
        <v>428.4</v>
      </c>
      <c r="J395" s="7">
        <f t="shared" si="43"/>
        <v>441.1</v>
      </c>
      <c r="K395" s="7">
        <f t="shared" si="43"/>
        <v>466.20000000000005</v>
      </c>
      <c r="L395" s="7">
        <f t="shared" si="43"/>
        <v>261.2</v>
      </c>
      <c r="M395" s="7">
        <f t="shared" si="43"/>
        <v>387</v>
      </c>
      <c r="N395" s="7">
        <f t="shared" si="43"/>
        <v>431.01048000000003</v>
      </c>
      <c r="O395" s="7">
        <f t="shared" si="43"/>
        <v>557.77800000000002</v>
      </c>
      <c r="P395" s="7">
        <f t="shared" si="43"/>
        <v>493.4</v>
      </c>
      <c r="Q395" s="7">
        <f t="shared" si="43"/>
        <v>526</v>
      </c>
      <c r="R395" s="7">
        <f t="shared" si="43"/>
        <v>412.89898199999999</v>
      </c>
      <c r="S395" s="7">
        <f t="shared" si="43"/>
        <v>498.64613250000002</v>
      </c>
    </row>
    <row r="408" spans="1:25" x14ac:dyDescent="0.2">
      <c r="A408" s="17" t="s">
        <v>515</v>
      </c>
      <c r="B408" s="11" t="s">
        <v>8</v>
      </c>
      <c r="C408" s="11" t="s">
        <v>9</v>
      </c>
      <c r="D408" s="11" t="s">
        <v>10</v>
      </c>
      <c r="E408" s="11" t="s">
        <v>11</v>
      </c>
      <c r="F408" s="11" t="s">
        <v>12</v>
      </c>
      <c r="G408" s="11" t="s">
        <v>0</v>
      </c>
      <c r="H408" s="11" t="s">
        <v>1</v>
      </c>
      <c r="I408" s="11" t="s">
        <v>2</v>
      </c>
      <c r="J408" s="11" t="s">
        <v>6</v>
      </c>
      <c r="K408" s="11" t="s">
        <v>5</v>
      </c>
      <c r="L408" s="11" t="s">
        <v>13</v>
      </c>
      <c r="M408" s="11" t="s">
        <v>14</v>
      </c>
      <c r="N408" s="11" t="s">
        <v>15</v>
      </c>
      <c r="O408" s="11" t="s">
        <v>20</v>
      </c>
      <c r="P408" s="11" t="s">
        <v>32</v>
      </c>
      <c r="Q408" s="11" t="s">
        <v>33</v>
      </c>
      <c r="R408" s="11" t="s">
        <v>34</v>
      </c>
      <c r="S408" s="11" t="s">
        <v>35</v>
      </c>
      <c r="T408" s="11" t="s">
        <v>170</v>
      </c>
      <c r="U408" s="11" t="s">
        <v>724</v>
      </c>
      <c r="V408" s="11" t="s">
        <v>725</v>
      </c>
      <c r="W408" s="11" t="s">
        <v>727</v>
      </c>
      <c r="X408" s="11" t="s">
        <v>728</v>
      </c>
      <c r="Y408" s="11" t="s">
        <v>729</v>
      </c>
    </row>
    <row r="409" spans="1:25" x14ac:dyDescent="0.2">
      <c r="A409" s="18" t="s">
        <v>508</v>
      </c>
      <c r="B409" s="13">
        <f>+Alapadatok!H921</f>
        <v>5347</v>
      </c>
      <c r="C409" s="13">
        <f>+Alapadatok!I921</f>
        <v>6478</v>
      </c>
      <c r="D409" s="13">
        <f>+Alapadatok!J921</f>
        <v>6404</v>
      </c>
      <c r="E409" s="13">
        <f>+Alapadatok!K921</f>
        <v>6637</v>
      </c>
      <c r="F409" s="13">
        <f>+Alapadatok!L921</f>
        <v>6587</v>
      </c>
      <c r="G409" s="13">
        <f>+Alapadatok!M921</f>
        <v>5999</v>
      </c>
      <c r="H409" s="13">
        <f>+Alapadatok!N921</f>
        <v>6401</v>
      </c>
      <c r="I409" s="13">
        <f>+Alapadatok!O921</f>
        <v>5514</v>
      </c>
      <c r="J409" s="13">
        <f>+Alapadatok!P921</f>
        <v>5162</v>
      </c>
      <c r="K409" s="13">
        <f>+Alapadatok!Q921</f>
        <v>4935</v>
      </c>
      <c r="L409" s="13">
        <f>+Alapadatok!R921</f>
        <v>5050</v>
      </c>
      <c r="M409" s="13">
        <f>+Alapadatok!S921</f>
        <v>5054</v>
      </c>
      <c r="N409" s="13">
        <f>+Alapadatok!T921</f>
        <v>5559</v>
      </c>
      <c r="O409" s="13">
        <f>+Alapadatok!U921</f>
        <v>5071</v>
      </c>
      <c r="P409" s="13">
        <f>+Alapadatok!V921</f>
        <v>5073</v>
      </c>
      <c r="Q409" s="13">
        <f>+Alapadatok!W921</f>
        <v>4903</v>
      </c>
      <c r="R409" s="13">
        <f>+Alapadatok!X921</f>
        <v>4053</v>
      </c>
      <c r="S409" s="13">
        <f>+Alapadatok!Y921</f>
        <v>3968</v>
      </c>
      <c r="T409" s="13">
        <f>+Alapadatok!Z921</f>
        <v>4032</v>
      </c>
      <c r="U409" s="13">
        <f>+Alapadatok!AA921</f>
        <v>4054</v>
      </c>
      <c r="V409" s="13">
        <f>+Alapadatok!AB921</f>
        <v>5234</v>
      </c>
      <c r="W409" s="13">
        <f>+Alapadatok!AC921</f>
        <v>5197</v>
      </c>
      <c r="X409" s="13">
        <f>+Alapadatok!AD921</f>
        <v>5118</v>
      </c>
      <c r="Y409" s="13">
        <f>+Alapadatok!AE921</f>
        <v>5097</v>
      </c>
    </row>
    <row r="410" spans="1:25" x14ac:dyDescent="0.2">
      <c r="A410" s="18" t="s">
        <v>509</v>
      </c>
      <c r="B410" s="13">
        <f>+Alapadatok!H922</f>
        <v>1972</v>
      </c>
      <c r="C410" s="13">
        <f>+Alapadatok!I922</f>
        <v>1816</v>
      </c>
      <c r="D410" s="13">
        <f>+Alapadatok!J922</f>
        <v>1700</v>
      </c>
      <c r="E410" s="13">
        <f>+Alapadatok!K922</f>
        <v>1745</v>
      </c>
      <c r="F410" s="13">
        <f>+Alapadatok!L922</f>
        <v>1335</v>
      </c>
      <c r="G410" s="13">
        <f>+Alapadatok!M922</f>
        <v>1516</v>
      </c>
      <c r="H410" s="13">
        <f>+Alapadatok!N922</f>
        <v>1468</v>
      </c>
      <c r="I410" s="13">
        <f>+Alapadatok!O922</f>
        <v>803</v>
      </c>
      <c r="J410" s="13">
        <f>+Alapadatok!P922</f>
        <v>478</v>
      </c>
      <c r="K410" s="13">
        <f>+Alapadatok!Q922</f>
        <v>455</v>
      </c>
      <c r="L410" s="13">
        <f>+Alapadatok!R922</f>
        <v>455</v>
      </c>
      <c r="M410" s="13">
        <f>+Alapadatok!S922</f>
        <v>322</v>
      </c>
      <c r="N410" s="13">
        <f>+Alapadatok!T922</f>
        <v>312</v>
      </c>
      <c r="O410" s="13">
        <f>+Alapadatok!U922</f>
        <v>414</v>
      </c>
      <c r="P410" s="13">
        <f>+Alapadatok!V922</f>
        <v>279</v>
      </c>
      <c r="Q410" s="13">
        <f>+Alapadatok!W922</f>
        <v>367</v>
      </c>
      <c r="R410" s="13">
        <f>+Alapadatok!X922</f>
        <v>363</v>
      </c>
      <c r="S410" s="13">
        <f>+Alapadatok!Y922</f>
        <v>1108</v>
      </c>
      <c r="T410" s="13">
        <f>+Alapadatok!Z922</f>
        <v>552</v>
      </c>
      <c r="U410" s="13">
        <f>+Alapadatok!AA922</f>
        <v>157</v>
      </c>
      <c r="V410" s="13">
        <f>+Alapadatok!AB922</f>
        <v>116</v>
      </c>
      <c r="W410" s="13">
        <f>+Alapadatok!AC922</f>
        <v>151</v>
      </c>
      <c r="X410" s="13">
        <f>+Alapadatok!AD922</f>
        <v>151</v>
      </c>
      <c r="Y410" s="13">
        <f>+Alapadatok!AE922</f>
        <v>151</v>
      </c>
    </row>
    <row r="411" spans="1:25" x14ac:dyDescent="0.2">
      <c r="A411" s="18" t="s">
        <v>510</v>
      </c>
      <c r="B411" s="13">
        <f>+Alapadatok!H923</f>
        <v>956</v>
      </c>
      <c r="C411" s="13">
        <f>+Alapadatok!I923</f>
        <v>742</v>
      </c>
      <c r="D411" s="13">
        <f>+Alapadatok!J923</f>
        <v>943</v>
      </c>
      <c r="E411" s="13">
        <f>+Alapadatok!K923</f>
        <v>987</v>
      </c>
      <c r="F411" s="13">
        <f>+Alapadatok!L923</f>
        <v>1074</v>
      </c>
      <c r="G411" s="13">
        <f>+Alapadatok!M923</f>
        <v>1225</v>
      </c>
      <c r="H411" s="13">
        <f>+Alapadatok!N923</f>
        <v>807</v>
      </c>
      <c r="I411" s="13">
        <f>+Alapadatok!O923</f>
        <v>920</v>
      </c>
      <c r="J411" s="13">
        <f>+Alapadatok!P923</f>
        <v>820</v>
      </c>
      <c r="K411" s="13">
        <f>+Alapadatok!Q923</f>
        <v>942</v>
      </c>
      <c r="L411" s="13">
        <f>+Alapadatok!R923</f>
        <v>827</v>
      </c>
      <c r="M411" s="13">
        <f>+Alapadatok!S923</f>
        <v>728</v>
      </c>
      <c r="N411" s="13">
        <f>+Alapadatok!T923</f>
        <v>759</v>
      </c>
      <c r="O411" s="13">
        <f>+Alapadatok!U923</f>
        <v>918</v>
      </c>
      <c r="P411" s="13">
        <f>+Alapadatok!V923</f>
        <v>935</v>
      </c>
      <c r="Q411" s="13">
        <f>+Alapadatok!W923</f>
        <v>894</v>
      </c>
      <c r="R411" s="13">
        <f>+Alapadatok!X923</f>
        <v>362</v>
      </c>
      <c r="S411" s="13">
        <f>+Alapadatok!Y923</f>
        <v>366</v>
      </c>
      <c r="T411" s="13">
        <f>+Alapadatok!Z923</f>
        <v>310</v>
      </c>
      <c r="U411" s="13">
        <f>+Alapadatok!AA923</f>
        <v>290</v>
      </c>
      <c r="V411" s="13">
        <f>+Alapadatok!AB923</f>
        <v>290</v>
      </c>
      <c r="W411" s="13">
        <f>+Alapadatok!AC923</f>
        <v>260</v>
      </c>
      <c r="X411" s="13">
        <f>+Alapadatok!AD923</f>
        <v>261</v>
      </c>
      <c r="Y411" s="13">
        <f>+Alapadatok!AE923</f>
        <v>266</v>
      </c>
    </row>
    <row r="412" spans="1:25" x14ac:dyDescent="0.2">
      <c r="A412" s="18" t="s">
        <v>511</v>
      </c>
      <c r="B412" s="13">
        <f>+Alapadatok!H924</f>
        <v>1018</v>
      </c>
      <c r="C412" s="13">
        <f>+Alapadatok!I924</f>
        <v>716</v>
      </c>
      <c r="D412" s="13">
        <f>+Alapadatok!J924</f>
        <v>857</v>
      </c>
      <c r="E412" s="13">
        <f>+Alapadatok!K924</f>
        <v>515</v>
      </c>
      <c r="F412" s="13">
        <f>+Alapadatok!L924</f>
        <v>696</v>
      </c>
      <c r="G412" s="13">
        <f>+Alapadatok!M924</f>
        <v>735</v>
      </c>
      <c r="H412" s="13">
        <f>+Alapadatok!N924</f>
        <v>952</v>
      </c>
      <c r="I412" s="13">
        <f>+Alapadatok!O924</f>
        <v>922</v>
      </c>
      <c r="J412" s="13">
        <f>+Alapadatok!P924</f>
        <v>921</v>
      </c>
      <c r="K412" s="13">
        <f>+Alapadatok!Q924</f>
        <v>895</v>
      </c>
      <c r="L412" s="13">
        <f>+Alapadatok!R924</f>
        <v>872</v>
      </c>
      <c r="M412" s="13">
        <f>+Alapadatok!S924</f>
        <v>720</v>
      </c>
      <c r="N412" s="13">
        <f>+Alapadatok!T924</f>
        <v>671</v>
      </c>
      <c r="O412" s="13">
        <f>+Alapadatok!U924</f>
        <v>639</v>
      </c>
      <c r="P412" s="13">
        <f>+Alapadatok!V924</f>
        <v>642</v>
      </c>
      <c r="Q412" s="13">
        <f>+Alapadatok!W924</f>
        <v>752</v>
      </c>
      <c r="R412" s="13">
        <f>+Alapadatok!X924</f>
        <v>752</v>
      </c>
      <c r="S412" s="13">
        <f>+Alapadatok!Y924</f>
        <v>928</v>
      </c>
      <c r="T412" s="13">
        <f>+Alapadatok!Z924</f>
        <v>808</v>
      </c>
      <c r="U412" s="13">
        <f>+Alapadatok!AA924</f>
        <v>811</v>
      </c>
      <c r="V412" s="13">
        <f>+Alapadatok!AB924</f>
        <v>799</v>
      </c>
      <c r="W412" s="13">
        <f>+Alapadatok!AC924</f>
        <v>731</v>
      </c>
      <c r="X412" s="13">
        <f>+Alapadatok!AD924</f>
        <v>667</v>
      </c>
      <c r="Y412" s="13">
        <f>+Alapadatok!AE924</f>
        <v>652</v>
      </c>
    </row>
    <row r="413" spans="1:25" x14ac:dyDescent="0.2">
      <c r="A413" s="18" t="s">
        <v>512</v>
      </c>
      <c r="B413" s="13">
        <f>+Alapadatok!H925</f>
        <v>8252</v>
      </c>
      <c r="C413" s="13">
        <f>+Alapadatok!I925</f>
        <v>8544</v>
      </c>
      <c r="D413" s="13">
        <f>+Alapadatok!J925</f>
        <v>9043</v>
      </c>
      <c r="E413" s="13">
        <f>+Alapadatok!K925</f>
        <v>10557</v>
      </c>
      <c r="F413" s="13">
        <f>+Alapadatok!L925</f>
        <v>11494</v>
      </c>
      <c r="G413" s="13">
        <f>+Alapadatok!M925</f>
        <v>13072</v>
      </c>
      <c r="H413" s="13">
        <f>+Alapadatok!N925</f>
        <v>12566</v>
      </c>
      <c r="I413" s="13">
        <f>+Alapadatok!O925</f>
        <v>12320</v>
      </c>
      <c r="J413" s="13">
        <f>+Alapadatok!P925</f>
        <v>14128</v>
      </c>
      <c r="K413" s="13">
        <f>+Alapadatok!Q925</f>
        <v>14467</v>
      </c>
      <c r="L413" s="13">
        <f>+Alapadatok!R925</f>
        <v>14683</v>
      </c>
      <c r="M413" s="13">
        <f>+Alapadatok!S925</f>
        <v>15108</v>
      </c>
      <c r="N413" s="13">
        <f>+Alapadatok!T925</f>
        <v>14927</v>
      </c>
      <c r="O413" s="13">
        <f>+Alapadatok!U925</f>
        <v>15083</v>
      </c>
      <c r="P413" s="13">
        <f>+Alapadatok!V925</f>
        <v>15059</v>
      </c>
      <c r="Q413" s="13">
        <f>+Alapadatok!W925</f>
        <v>15126</v>
      </c>
      <c r="R413" s="13">
        <f>+Alapadatok!X925</f>
        <v>16308</v>
      </c>
      <c r="S413" s="13">
        <f>+Alapadatok!Y925</f>
        <v>16920</v>
      </c>
      <c r="T413" s="13">
        <f>+Alapadatok!Z925</f>
        <v>16067</v>
      </c>
      <c r="U413" s="13">
        <f>+Alapadatok!AA925</f>
        <v>15814</v>
      </c>
      <c r="V413" s="13">
        <f>+Alapadatok!AB925</f>
        <v>15938</v>
      </c>
      <c r="W413" s="13">
        <f>+Alapadatok!AC925</f>
        <v>16362</v>
      </c>
      <c r="X413" s="13">
        <f>+Alapadatok!AD925</f>
        <v>16143</v>
      </c>
      <c r="Y413" s="13">
        <f>+Alapadatok!AE925</f>
        <v>16732</v>
      </c>
    </row>
    <row r="414" spans="1:25" x14ac:dyDescent="0.2">
      <c r="A414" s="18" t="s">
        <v>513</v>
      </c>
      <c r="B414" s="13">
        <f>+Alapadatok!H926</f>
        <v>0</v>
      </c>
      <c r="C414" s="13">
        <f>+Alapadatok!I926</f>
        <v>0</v>
      </c>
      <c r="D414" s="13">
        <f>+Alapadatok!J926</f>
        <v>0</v>
      </c>
      <c r="E414" s="13">
        <f>+Alapadatok!K926</f>
        <v>0</v>
      </c>
      <c r="F414" s="13">
        <f>+Alapadatok!L926</f>
        <v>0</v>
      </c>
      <c r="G414" s="13">
        <f>+Alapadatok!M926</f>
        <v>0</v>
      </c>
      <c r="H414" s="13">
        <f>+Alapadatok!N926</f>
        <v>268</v>
      </c>
      <c r="I414" s="13">
        <f>+Alapadatok!O926</f>
        <v>611</v>
      </c>
      <c r="J414" s="13">
        <f>+Alapadatok!P926</f>
        <v>1330</v>
      </c>
      <c r="K414" s="13">
        <f>+Alapadatok!Q926</f>
        <v>1157</v>
      </c>
      <c r="L414" s="13">
        <f>+Alapadatok!R926</f>
        <v>1191</v>
      </c>
      <c r="M414" s="13">
        <f>+Alapadatok!S926</f>
        <v>1946</v>
      </c>
      <c r="N414" s="13">
        <f>+Alapadatok!T926</f>
        <v>2075</v>
      </c>
      <c r="O414" s="13">
        <f>+Alapadatok!U926</f>
        <v>2123</v>
      </c>
      <c r="P414" s="13">
        <f>+Alapadatok!V926</f>
        <v>1980</v>
      </c>
      <c r="Q414" s="13">
        <f>+Alapadatok!W926</f>
        <v>1597</v>
      </c>
      <c r="R414" s="13">
        <f>+Alapadatok!X926</f>
        <v>2525</v>
      </c>
      <c r="S414" s="13">
        <f>+Alapadatok!Y926</f>
        <v>2792</v>
      </c>
      <c r="T414" s="13">
        <f>+Alapadatok!Z926</f>
        <v>2839</v>
      </c>
      <c r="U414" s="13">
        <f>+Alapadatok!AA926</f>
        <v>2909</v>
      </c>
      <c r="V414" s="13">
        <f>+Alapadatok!AB926</f>
        <v>3830</v>
      </c>
      <c r="W414" s="13">
        <f>+Alapadatok!AC926</f>
        <v>3779</v>
      </c>
      <c r="X414" s="13">
        <f>+Alapadatok!AD926</f>
        <v>3725</v>
      </c>
      <c r="Y414" s="13">
        <f>+Alapadatok!AE926</f>
        <v>3575</v>
      </c>
    </row>
    <row r="415" spans="1:25" x14ac:dyDescent="0.2">
      <c r="B415" s="13">
        <f t="shared" ref="B415:K415" si="44">SUM(B409:B414)</f>
        <v>17545</v>
      </c>
      <c r="C415" s="13">
        <f t="shared" si="44"/>
        <v>18296</v>
      </c>
      <c r="D415" s="13">
        <f t="shared" si="44"/>
        <v>18947</v>
      </c>
      <c r="E415" s="13">
        <f t="shared" si="44"/>
        <v>20441</v>
      </c>
      <c r="F415" s="13">
        <f t="shared" si="44"/>
        <v>21186</v>
      </c>
      <c r="G415" s="13">
        <f t="shared" si="44"/>
        <v>22547</v>
      </c>
      <c r="H415" s="13">
        <f t="shared" si="44"/>
        <v>22462</v>
      </c>
      <c r="I415" s="13">
        <f t="shared" si="44"/>
        <v>21090</v>
      </c>
      <c r="J415" s="13">
        <f t="shared" si="44"/>
        <v>22839</v>
      </c>
      <c r="K415" s="13">
        <f t="shared" si="44"/>
        <v>22851</v>
      </c>
      <c r="L415" s="13">
        <f>SUM(L409:L414)</f>
        <v>23078</v>
      </c>
      <c r="M415" s="13">
        <f>SUM(M409:M414)</f>
        <v>23878</v>
      </c>
      <c r="N415" s="13">
        <f t="shared" ref="N415:S415" si="45">SUM(N409:N414)</f>
        <v>24303</v>
      </c>
      <c r="O415" s="13">
        <f t="shared" si="45"/>
        <v>24248</v>
      </c>
      <c r="P415" s="13">
        <f t="shared" si="45"/>
        <v>23968</v>
      </c>
      <c r="Q415" s="13">
        <f t="shared" si="45"/>
        <v>23639</v>
      </c>
      <c r="R415" s="13">
        <f t="shared" si="45"/>
        <v>24363</v>
      </c>
      <c r="S415" s="13">
        <f t="shared" si="45"/>
        <v>26082</v>
      </c>
      <c r="T415" s="13">
        <f t="shared" ref="T415:Y415" si="46">SUM(T409:T414)</f>
        <v>24608</v>
      </c>
      <c r="U415" s="13">
        <f t="shared" si="46"/>
        <v>24035</v>
      </c>
      <c r="V415" s="13">
        <f t="shared" si="46"/>
        <v>26207</v>
      </c>
      <c r="W415" s="13">
        <f t="shared" si="46"/>
        <v>26480</v>
      </c>
      <c r="X415" s="13">
        <f t="shared" si="46"/>
        <v>26065</v>
      </c>
      <c r="Y415" s="13">
        <f t="shared" si="46"/>
        <v>26473</v>
      </c>
    </row>
    <row r="443" spans="1:21" x14ac:dyDescent="0.2">
      <c r="A443" s="3" t="s">
        <v>858</v>
      </c>
      <c r="B443" s="16">
        <f>+B446/B445</f>
        <v>0.89206349206349211</v>
      </c>
      <c r="C443" s="16">
        <f t="shared" ref="C443:S443" si="47">+C446/C445</f>
        <v>0.88424437299035363</v>
      </c>
      <c r="D443" s="16">
        <f t="shared" si="47"/>
        <v>0.85209003215434076</v>
      </c>
      <c r="E443" s="16">
        <f t="shared" si="47"/>
        <v>0.88666666666666671</v>
      </c>
      <c r="F443" s="16">
        <f t="shared" si="47"/>
        <v>0.68965517241379315</v>
      </c>
      <c r="G443" s="16">
        <f t="shared" si="47"/>
        <v>0.83480825958702065</v>
      </c>
      <c r="H443" s="16">
        <f t="shared" si="47"/>
        <v>0.76666666666666672</v>
      </c>
      <c r="I443" s="16">
        <f t="shared" si="47"/>
        <v>0.86572438162544163</v>
      </c>
      <c r="J443" s="16">
        <f t="shared" si="47"/>
        <v>0.806853582554517</v>
      </c>
      <c r="K443" s="16">
        <f t="shared" si="47"/>
        <v>0.84365781710914467</v>
      </c>
      <c r="L443" s="16">
        <f t="shared" si="47"/>
        <v>0.72872340425531912</v>
      </c>
      <c r="M443" s="16">
        <f t="shared" si="47"/>
        <v>0.52589641434262946</v>
      </c>
      <c r="N443" s="16">
        <f t="shared" si="47"/>
        <v>0.82597402597402603</v>
      </c>
      <c r="O443" s="16">
        <f t="shared" si="47"/>
        <v>0.86423841059602657</v>
      </c>
      <c r="P443" s="16">
        <f t="shared" si="47"/>
        <v>0.89779005524861877</v>
      </c>
      <c r="Q443" s="16">
        <f t="shared" si="47"/>
        <v>0.84269662921348309</v>
      </c>
      <c r="R443" s="16">
        <f t="shared" si="47"/>
        <v>0.81032490571750304</v>
      </c>
      <c r="S443" s="16">
        <f t="shared" si="47"/>
        <v>0.8562091478974323</v>
      </c>
    </row>
    <row r="444" spans="1:21" x14ac:dyDescent="0.2">
      <c r="B444" s="3">
        <v>2000</v>
      </c>
      <c r="C444" s="3">
        <f>+B444+1</f>
        <v>2001</v>
      </c>
      <c r="D444" s="3">
        <f t="shared" ref="D444:S444" si="48">+C444+1</f>
        <v>2002</v>
      </c>
      <c r="E444" s="3">
        <f t="shared" si="48"/>
        <v>2003</v>
      </c>
      <c r="F444" s="3">
        <f t="shared" si="48"/>
        <v>2004</v>
      </c>
      <c r="G444" s="3">
        <f t="shared" si="48"/>
        <v>2005</v>
      </c>
      <c r="H444" s="3">
        <f t="shared" si="48"/>
        <v>2006</v>
      </c>
      <c r="I444" s="3">
        <f t="shared" si="48"/>
        <v>2007</v>
      </c>
      <c r="J444" s="3">
        <f t="shared" si="48"/>
        <v>2008</v>
      </c>
      <c r="K444" s="3">
        <f t="shared" si="48"/>
        <v>2009</v>
      </c>
      <c r="L444" s="3">
        <f t="shared" si="48"/>
        <v>2010</v>
      </c>
      <c r="M444" s="3">
        <f t="shared" si="48"/>
        <v>2011</v>
      </c>
      <c r="N444" s="3">
        <f t="shared" si="48"/>
        <v>2012</v>
      </c>
      <c r="O444" s="3">
        <f t="shared" si="48"/>
        <v>2013</v>
      </c>
      <c r="P444" s="3">
        <f t="shared" si="48"/>
        <v>2014</v>
      </c>
      <c r="Q444" s="3">
        <f t="shared" si="48"/>
        <v>2015</v>
      </c>
      <c r="R444" s="3">
        <f t="shared" si="48"/>
        <v>2016</v>
      </c>
      <c r="S444" s="3">
        <f t="shared" si="48"/>
        <v>2017</v>
      </c>
    </row>
    <row r="445" spans="1:21" x14ac:dyDescent="0.2">
      <c r="A445" s="3" t="s">
        <v>850</v>
      </c>
      <c r="B445" s="3">
        <f>+Alapadatok!M859</f>
        <v>31.5</v>
      </c>
      <c r="C445" s="3">
        <f>+Alapadatok!N859</f>
        <v>31.1</v>
      </c>
      <c r="D445" s="3">
        <f>+Alapadatok!O859</f>
        <v>31.1</v>
      </c>
      <c r="E445" s="3">
        <f>+Alapadatok!P859</f>
        <v>30</v>
      </c>
      <c r="F445" s="3">
        <f>+Alapadatok!Q859</f>
        <v>29</v>
      </c>
      <c r="G445" s="3">
        <f>+Alapadatok!R859</f>
        <v>33.9</v>
      </c>
      <c r="H445" s="3">
        <f>+Alapadatok!S859</f>
        <v>33</v>
      </c>
      <c r="I445" s="3">
        <f>+Alapadatok!T859</f>
        <v>28.3</v>
      </c>
      <c r="J445" s="3">
        <f>+Alapadatok!U859</f>
        <v>32.1</v>
      </c>
      <c r="K445" s="3">
        <f>+Alapadatok!V859</f>
        <v>33.9</v>
      </c>
      <c r="L445" s="3">
        <f>+Alapadatok!W859</f>
        <v>37.6</v>
      </c>
      <c r="M445" s="3">
        <f>+Alapadatok!X859</f>
        <v>50.2</v>
      </c>
      <c r="N445" s="3">
        <f>+Alapadatok!Y859</f>
        <v>38.5</v>
      </c>
      <c r="O445" s="3">
        <f>+Alapadatok!Z859</f>
        <v>30.2</v>
      </c>
      <c r="P445" s="3">
        <f>+Alapadatok!AA859</f>
        <v>36.200000000000003</v>
      </c>
      <c r="Q445" s="7">
        <f>+Alapadatok!AB859</f>
        <v>35.6</v>
      </c>
      <c r="R445" s="7">
        <f>+Alapadatok!AC859</f>
        <v>34.755602599999996</v>
      </c>
      <c r="S445" s="7">
        <f>+Alapadatok!AD859</f>
        <v>33.898959000000005</v>
      </c>
      <c r="U445" s="16">
        <f>+S445/B445</f>
        <v>1.0761574285714288</v>
      </c>
    </row>
    <row r="446" spans="1:21" x14ac:dyDescent="0.2">
      <c r="A446" s="3" t="s">
        <v>851</v>
      </c>
      <c r="B446" s="3">
        <f>+Alapadatok!M860</f>
        <v>28.1</v>
      </c>
      <c r="C446" s="3">
        <f>+Alapadatok!N860</f>
        <v>27.5</v>
      </c>
      <c r="D446" s="3">
        <f>+Alapadatok!O860</f>
        <v>26.5</v>
      </c>
      <c r="E446" s="3">
        <f>+Alapadatok!P860</f>
        <v>26.6</v>
      </c>
      <c r="F446" s="3">
        <f>+Alapadatok!Q860</f>
        <v>20</v>
      </c>
      <c r="G446" s="3">
        <f>+Alapadatok!R860</f>
        <v>28.3</v>
      </c>
      <c r="H446" s="3">
        <f>+Alapadatok!S860</f>
        <v>25.3</v>
      </c>
      <c r="I446" s="3">
        <f>+Alapadatok!T860</f>
        <v>24.5</v>
      </c>
      <c r="J446" s="3">
        <f>+Alapadatok!U860</f>
        <v>25.9</v>
      </c>
      <c r="K446" s="3">
        <f>+Alapadatok!V860</f>
        <v>28.6</v>
      </c>
      <c r="L446" s="3">
        <f>+Alapadatok!W860</f>
        <v>27.4</v>
      </c>
      <c r="M446" s="3">
        <f>+Alapadatok!X860</f>
        <v>26.4</v>
      </c>
      <c r="N446" s="3">
        <f>+Alapadatok!Y860</f>
        <v>31.8</v>
      </c>
      <c r="O446" s="3">
        <f>+Alapadatok!Z860</f>
        <v>26.1</v>
      </c>
      <c r="P446" s="3">
        <f>+Alapadatok!AA860</f>
        <v>32.5</v>
      </c>
      <c r="Q446" s="7">
        <f>+Alapadatok!AB860</f>
        <v>30</v>
      </c>
      <c r="R446" s="7">
        <f>+Alapadatok!AC860</f>
        <v>28.1633304</v>
      </c>
      <c r="S446" s="7">
        <f>+Alapadatok!AD860</f>
        <v>29.0245988</v>
      </c>
      <c r="U446" s="16">
        <f>+S446/B446</f>
        <v>1.032903871886121</v>
      </c>
    </row>
    <row r="447" spans="1:21" x14ac:dyDescent="0.2">
      <c r="U447" s="16"/>
    </row>
    <row r="448" spans="1:21" x14ac:dyDescent="0.2">
      <c r="B448" s="16">
        <f>+B451/B450</f>
        <v>0.53205944798301485</v>
      </c>
      <c r="C448" s="16">
        <f t="shared" ref="C448:S448" si="49">+C451/C450</f>
        <v>0.45544982698961939</v>
      </c>
      <c r="D448" s="16">
        <f t="shared" si="49"/>
        <v>0.54820079964460244</v>
      </c>
      <c r="E448" s="16">
        <f t="shared" si="49"/>
        <v>0.56200177147918506</v>
      </c>
      <c r="F448" s="16">
        <f t="shared" si="49"/>
        <v>0.41150442477876104</v>
      </c>
      <c r="G448" s="16">
        <f t="shared" si="49"/>
        <v>0.30658897355445991</v>
      </c>
      <c r="H448" s="16">
        <f t="shared" si="49"/>
        <v>0.34251377065598404</v>
      </c>
      <c r="I448" s="16">
        <f t="shared" si="49"/>
        <v>0.43485169491525416</v>
      </c>
      <c r="J448" s="16">
        <f t="shared" si="49"/>
        <v>0.45026429601153295</v>
      </c>
      <c r="K448" s="16">
        <f t="shared" si="49"/>
        <v>0.49332013854527462</v>
      </c>
      <c r="L448" s="16">
        <f t="shared" si="49"/>
        <v>0.31415420023014956</v>
      </c>
      <c r="M448" s="16">
        <f t="shared" si="49"/>
        <v>0.39835616438356164</v>
      </c>
      <c r="N448" s="16">
        <f t="shared" si="49"/>
        <v>0.55876180482686255</v>
      </c>
      <c r="O448" s="16">
        <f t="shared" si="49"/>
        <v>0.56922162804515741</v>
      </c>
      <c r="P448" s="16">
        <f t="shared" si="49"/>
        <v>0.58527827648114905</v>
      </c>
      <c r="Q448" s="16">
        <f t="shared" si="49"/>
        <v>0.63000506842372017</v>
      </c>
      <c r="R448" s="16">
        <f t="shared" si="49"/>
        <v>0.56015747114988279</v>
      </c>
      <c r="S448" s="16">
        <f t="shared" si="49"/>
        <v>0.54913020517100086</v>
      </c>
      <c r="U448" s="16"/>
    </row>
    <row r="449" spans="1:21" x14ac:dyDescent="0.2">
      <c r="B449" s="3">
        <v>2000</v>
      </c>
      <c r="C449" s="3">
        <f>+B449+1</f>
        <v>2001</v>
      </c>
      <c r="D449" s="3">
        <f t="shared" ref="D449:S449" si="50">+C449+1</f>
        <v>2002</v>
      </c>
      <c r="E449" s="3">
        <f t="shared" si="50"/>
        <v>2003</v>
      </c>
      <c r="F449" s="3">
        <f t="shared" si="50"/>
        <v>2004</v>
      </c>
      <c r="G449" s="3">
        <f t="shared" si="50"/>
        <v>2005</v>
      </c>
      <c r="H449" s="3">
        <f t="shared" si="50"/>
        <v>2006</v>
      </c>
      <c r="I449" s="3">
        <f t="shared" si="50"/>
        <v>2007</v>
      </c>
      <c r="J449" s="3">
        <f t="shared" si="50"/>
        <v>2008</v>
      </c>
      <c r="K449" s="3">
        <f t="shared" si="50"/>
        <v>2009</v>
      </c>
      <c r="L449" s="3">
        <f t="shared" si="50"/>
        <v>2010</v>
      </c>
      <c r="M449" s="3">
        <f t="shared" si="50"/>
        <v>2011</v>
      </c>
      <c r="N449" s="3">
        <f t="shared" si="50"/>
        <v>2012</v>
      </c>
      <c r="O449" s="3">
        <f t="shared" si="50"/>
        <v>2013</v>
      </c>
      <c r="P449" s="3">
        <f t="shared" si="50"/>
        <v>2014</v>
      </c>
      <c r="Q449" s="3">
        <f t="shared" si="50"/>
        <v>2015</v>
      </c>
      <c r="R449" s="3">
        <f t="shared" si="50"/>
        <v>2016</v>
      </c>
      <c r="S449" s="3">
        <f t="shared" si="50"/>
        <v>2017</v>
      </c>
      <c r="U449" s="16"/>
    </row>
    <row r="450" spans="1:21" x14ac:dyDescent="0.2">
      <c r="A450" s="3" t="s">
        <v>857</v>
      </c>
      <c r="B450" s="3">
        <f>+Alapadatok!M856</f>
        <v>235.5</v>
      </c>
      <c r="C450" s="3">
        <f>+Alapadatok!N856</f>
        <v>231.2</v>
      </c>
      <c r="D450" s="3">
        <f>+Alapadatok!O856</f>
        <v>225.1</v>
      </c>
      <c r="E450" s="3">
        <f>+Alapadatok!P856</f>
        <v>225.8</v>
      </c>
      <c r="F450" s="3">
        <f>+Alapadatok!Q856</f>
        <v>226</v>
      </c>
      <c r="G450" s="3">
        <f>+Alapadatok!R856</f>
        <v>223.1</v>
      </c>
      <c r="H450" s="3">
        <f>+Alapadatok!S856</f>
        <v>199.7</v>
      </c>
      <c r="I450" s="3">
        <f>+Alapadatok!T856</f>
        <v>188.8</v>
      </c>
      <c r="J450" s="3">
        <f>+Alapadatok!U856</f>
        <v>208.1</v>
      </c>
      <c r="K450" s="3">
        <f>+Alapadatok!V856</f>
        <v>202.1</v>
      </c>
      <c r="L450" s="3">
        <f>+Alapadatok!W856</f>
        <v>173.8</v>
      </c>
      <c r="M450" s="3">
        <f>+Alapadatok!X856</f>
        <v>182.5</v>
      </c>
      <c r="N450" s="3">
        <f>+Alapadatok!Y856</f>
        <v>190.6</v>
      </c>
      <c r="O450" s="3">
        <f>+Alapadatok!Z856</f>
        <v>168.3</v>
      </c>
      <c r="P450" s="3">
        <f>+Alapadatok!AA856</f>
        <v>222.8</v>
      </c>
      <c r="Q450" s="3">
        <f>+Alapadatok!AB856</f>
        <v>197.3</v>
      </c>
      <c r="R450" s="3">
        <f>+Alapadatok!AC856</f>
        <v>193.218885</v>
      </c>
      <c r="S450" s="3">
        <f>+Alapadatok!AD856</f>
        <v>197.75833249999999</v>
      </c>
      <c r="U450" s="16">
        <f>+S450/B450</f>
        <v>0.83973814225053078</v>
      </c>
    </row>
    <row r="451" spans="1:21" x14ac:dyDescent="0.2">
      <c r="A451" s="3" t="s">
        <v>856</v>
      </c>
      <c r="B451" s="3">
        <f>+Alapadatok!M857</f>
        <v>125.3</v>
      </c>
      <c r="C451" s="3">
        <f>+Alapadatok!N857</f>
        <v>105.3</v>
      </c>
      <c r="D451" s="3">
        <f>+Alapadatok!O857</f>
        <v>123.4</v>
      </c>
      <c r="E451" s="3">
        <f>+Alapadatok!P857</f>
        <v>126.9</v>
      </c>
      <c r="F451" s="3">
        <f>+Alapadatok!Q857</f>
        <v>93</v>
      </c>
      <c r="G451" s="3">
        <f>+Alapadatok!R857</f>
        <v>68.400000000000006</v>
      </c>
      <c r="H451" s="3">
        <f>+Alapadatok!S857</f>
        <v>68.400000000000006</v>
      </c>
      <c r="I451" s="3">
        <f>+Alapadatok!T857</f>
        <v>82.1</v>
      </c>
      <c r="J451" s="3">
        <f>+Alapadatok!U857</f>
        <v>93.7</v>
      </c>
      <c r="K451" s="3">
        <f>+Alapadatok!V857</f>
        <v>99.7</v>
      </c>
      <c r="L451" s="3">
        <f>+Alapadatok!W857</f>
        <v>54.6</v>
      </c>
      <c r="M451" s="3">
        <f>+Alapadatok!X857</f>
        <v>72.7</v>
      </c>
      <c r="N451" s="3">
        <f>+Alapadatok!Y857</f>
        <v>106.5</v>
      </c>
      <c r="O451" s="3">
        <f>+Alapadatok!Z857</f>
        <v>95.8</v>
      </c>
      <c r="P451" s="3">
        <f>+Alapadatok!AA857</f>
        <v>130.4</v>
      </c>
      <c r="Q451" s="3">
        <f>+Alapadatok!AB857</f>
        <v>124.3</v>
      </c>
      <c r="R451" s="3">
        <f>+Alapadatok!AC857</f>
        <v>108.23300200000001</v>
      </c>
      <c r="S451" s="3">
        <f>+Alapadatok!AD857</f>
        <v>108.5950737</v>
      </c>
      <c r="U451" s="16">
        <f>+S451/B451</f>
        <v>0.8666805562649641</v>
      </c>
    </row>
    <row r="469" spans="1:7" x14ac:dyDescent="0.2">
      <c r="A469" s="3" t="s">
        <v>520</v>
      </c>
    </row>
    <row r="470" spans="1:7" ht="38.25" x14ac:dyDescent="0.2">
      <c r="A470" s="10"/>
      <c r="B470" s="19" t="s">
        <v>501</v>
      </c>
      <c r="C470" s="19" t="s">
        <v>502</v>
      </c>
      <c r="D470" s="19" t="s">
        <v>503</v>
      </c>
      <c r="E470" s="19" t="s">
        <v>504</v>
      </c>
      <c r="F470" s="19" t="s">
        <v>505</v>
      </c>
      <c r="G470" s="19" t="s">
        <v>506</v>
      </c>
    </row>
    <row r="471" spans="1:7" x14ac:dyDescent="0.2">
      <c r="A471" s="10">
        <v>2001</v>
      </c>
      <c r="B471" s="20">
        <v>24894</v>
      </c>
      <c r="C471" s="20">
        <v>22462</v>
      </c>
      <c r="D471" s="20"/>
      <c r="E471" s="20">
        <v>2414</v>
      </c>
      <c r="F471" s="20">
        <v>217</v>
      </c>
      <c r="G471" s="20">
        <v>561</v>
      </c>
    </row>
    <row r="472" spans="1:7" x14ac:dyDescent="0.2">
      <c r="A472" s="10">
        <f>+A471+1</f>
        <v>2002</v>
      </c>
      <c r="B472" s="20">
        <v>24069</v>
      </c>
      <c r="C472" s="20">
        <v>21090</v>
      </c>
      <c r="D472" s="20"/>
      <c r="E472" s="20">
        <v>2979</v>
      </c>
      <c r="F472" s="20">
        <v>73</v>
      </c>
      <c r="G472" s="20">
        <v>245</v>
      </c>
    </row>
    <row r="473" spans="1:7" x14ac:dyDescent="0.2">
      <c r="A473" s="10">
        <f t="shared" ref="A473:A483" si="51">+A472+1</f>
        <v>2003</v>
      </c>
      <c r="B473" s="20">
        <v>25445</v>
      </c>
      <c r="C473" s="20">
        <v>22839</v>
      </c>
      <c r="D473" s="20"/>
      <c r="E473" s="20">
        <v>2604</v>
      </c>
      <c r="F473" s="20">
        <v>296</v>
      </c>
      <c r="G473" s="20">
        <v>553</v>
      </c>
    </row>
    <row r="474" spans="1:7" x14ac:dyDescent="0.2">
      <c r="A474" s="10">
        <f t="shared" si="51"/>
        <v>2004</v>
      </c>
      <c r="B474" s="20">
        <v>26813</v>
      </c>
      <c r="C474" s="20">
        <v>22850</v>
      </c>
      <c r="D474" s="20"/>
      <c r="E474" s="20">
        <v>3963</v>
      </c>
      <c r="F474" s="20">
        <v>133</v>
      </c>
      <c r="G474" s="20">
        <v>224</v>
      </c>
    </row>
    <row r="475" spans="1:7" x14ac:dyDescent="0.2">
      <c r="A475" s="10">
        <f t="shared" si="51"/>
        <v>2005</v>
      </c>
      <c r="B475" s="20">
        <v>25846</v>
      </c>
      <c r="C475" s="20">
        <v>23078</v>
      </c>
      <c r="D475" s="20"/>
      <c r="E475" s="20">
        <v>2769</v>
      </c>
      <c r="F475" s="20">
        <v>63</v>
      </c>
      <c r="G475" s="20">
        <v>241</v>
      </c>
    </row>
    <row r="476" spans="1:7" x14ac:dyDescent="0.2">
      <c r="A476" s="10">
        <f t="shared" si="51"/>
        <v>2006</v>
      </c>
      <c r="B476" s="20">
        <v>26248</v>
      </c>
      <c r="C476" s="20">
        <v>23878</v>
      </c>
      <c r="D476" s="20"/>
      <c r="E476" s="20">
        <v>2371</v>
      </c>
      <c r="F476" s="20">
        <v>2</v>
      </c>
      <c r="G476" s="20">
        <v>50</v>
      </c>
    </row>
    <row r="477" spans="1:7" x14ac:dyDescent="0.2">
      <c r="A477" s="10">
        <f t="shared" si="51"/>
        <v>2007</v>
      </c>
      <c r="B477" s="20">
        <v>26511</v>
      </c>
      <c r="C477" s="20">
        <v>24302</v>
      </c>
      <c r="D477" s="20">
        <v>5508</v>
      </c>
      <c r="E477" s="20">
        <v>2209</v>
      </c>
      <c r="F477" s="20">
        <v>40</v>
      </c>
      <c r="G477" s="20">
        <v>326</v>
      </c>
    </row>
    <row r="478" spans="1:7" x14ac:dyDescent="0.2">
      <c r="A478" s="10">
        <f t="shared" si="51"/>
        <v>2008</v>
      </c>
      <c r="B478" s="20">
        <v>26510</v>
      </c>
      <c r="C478" s="20">
        <v>24248</v>
      </c>
      <c r="D478" s="20">
        <v>6994</v>
      </c>
      <c r="E478" s="20">
        <v>2263</v>
      </c>
      <c r="F478" s="20">
        <v>14</v>
      </c>
      <c r="G478" s="20">
        <v>128</v>
      </c>
    </row>
    <row r="479" spans="1:7" x14ac:dyDescent="0.2">
      <c r="A479" s="10">
        <f t="shared" si="51"/>
        <v>2009</v>
      </c>
      <c r="B479" s="20">
        <v>26739</v>
      </c>
      <c r="C479" s="20">
        <v>23967</v>
      </c>
      <c r="D479" s="20">
        <v>7774</v>
      </c>
      <c r="E479" s="20">
        <v>2771</v>
      </c>
      <c r="F479" s="20">
        <v>6</v>
      </c>
      <c r="G479" s="20">
        <v>284</v>
      </c>
    </row>
    <row r="480" spans="1:7" x14ac:dyDescent="0.2">
      <c r="A480" s="10">
        <f t="shared" si="51"/>
        <v>2010</v>
      </c>
      <c r="B480" s="20">
        <v>26567</v>
      </c>
      <c r="C480" s="20">
        <v>23639</v>
      </c>
      <c r="D480" s="20">
        <v>7304</v>
      </c>
      <c r="E480" s="20">
        <v>2929</v>
      </c>
      <c r="F480" s="20"/>
      <c r="G480" s="20">
        <v>132</v>
      </c>
    </row>
    <row r="481" spans="1:22" x14ac:dyDescent="0.2">
      <c r="A481" s="10">
        <f t="shared" si="51"/>
        <v>2011</v>
      </c>
      <c r="B481" s="20">
        <v>27567</v>
      </c>
      <c r="C481" s="20">
        <v>24364</v>
      </c>
      <c r="D481" s="20">
        <v>7029</v>
      </c>
      <c r="E481" s="20">
        <v>3203</v>
      </c>
      <c r="F481" s="20">
        <v>2</v>
      </c>
      <c r="G481" s="20">
        <v>250</v>
      </c>
    </row>
    <row r="482" spans="1:22" x14ac:dyDescent="0.2">
      <c r="A482" s="10">
        <f t="shared" si="51"/>
        <v>2012</v>
      </c>
      <c r="B482" s="20">
        <v>28791</v>
      </c>
      <c r="C482" s="20">
        <v>26083</v>
      </c>
      <c r="D482" s="20">
        <v>7031</v>
      </c>
      <c r="E482" s="20">
        <v>2708</v>
      </c>
      <c r="F482" s="20">
        <v>50</v>
      </c>
      <c r="G482" s="20">
        <v>186</v>
      </c>
    </row>
    <row r="483" spans="1:22" x14ac:dyDescent="0.2">
      <c r="A483" s="10">
        <f t="shared" si="51"/>
        <v>2013</v>
      </c>
      <c r="B483" s="20">
        <v>28659</v>
      </c>
      <c r="C483" s="20">
        <v>24555</v>
      </c>
      <c r="D483" s="20">
        <v>6859</v>
      </c>
      <c r="E483" s="20">
        <v>4105</v>
      </c>
      <c r="F483" s="20">
        <v>658</v>
      </c>
      <c r="G483" s="20">
        <v>10</v>
      </c>
    </row>
    <row r="485" spans="1:22" x14ac:dyDescent="0.2">
      <c r="A485" s="21" t="s">
        <v>521</v>
      </c>
      <c r="B485" s="11" t="s">
        <v>1</v>
      </c>
      <c r="C485" s="11" t="s">
        <v>2</v>
      </c>
      <c r="D485" s="11" t="s">
        <v>6</v>
      </c>
      <c r="E485" s="11" t="s">
        <v>5</v>
      </c>
      <c r="F485" s="11" t="s">
        <v>13</v>
      </c>
      <c r="G485" s="11" t="s">
        <v>14</v>
      </c>
      <c r="H485" s="11" t="s">
        <v>15</v>
      </c>
      <c r="I485" s="11" t="s">
        <v>20</v>
      </c>
      <c r="J485" s="11" t="s">
        <v>32</v>
      </c>
      <c r="K485" s="11" t="s">
        <v>33</v>
      </c>
      <c r="L485" s="11" t="s">
        <v>34</v>
      </c>
      <c r="M485" s="11" t="s">
        <v>35</v>
      </c>
      <c r="N485" s="11" t="s">
        <v>170</v>
      </c>
      <c r="O485" s="11" t="s">
        <v>724</v>
      </c>
      <c r="P485" s="11" t="s">
        <v>725</v>
      </c>
      <c r="Q485" s="11" t="s">
        <v>727</v>
      </c>
      <c r="R485" s="11" t="s">
        <v>728</v>
      </c>
      <c r="S485" s="11" t="s">
        <v>729</v>
      </c>
    </row>
    <row r="486" spans="1:22" x14ac:dyDescent="0.2">
      <c r="A486" s="3" t="s">
        <v>522</v>
      </c>
      <c r="B486" s="13">
        <f>+Alapadatok!N931</f>
        <v>11937.354000000001</v>
      </c>
      <c r="C486" s="13">
        <f>+Alapadatok!O931</f>
        <v>10614.556</v>
      </c>
      <c r="D486" s="13">
        <f>+Alapadatok!P931</f>
        <v>10874.065999999999</v>
      </c>
      <c r="E486" s="13">
        <f>+Alapadatok!Q931</f>
        <v>11456.995999999999</v>
      </c>
      <c r="F486" s="13">
        <f>+Alapadatok!R931</f>
        <v>12189.225</v>
      </c>
      <c r="G486" s="13">
        <f>+Alapadatok!S931</f>
        <v>12897.872000000001</v>
      </c>
      <c r="H486" s="13">
        <f>+Alapadatok!T931</f>
        <v>13877.581</v>
      </c>
      <c r="I486" s="13">
        <f>+Alapadatok!U931</f>
        <v>13734.531000000001</v>
      </c>
      <c r="J486" s="13">
        <f>+Alapadatok!V931</f>
        <v>13026.855</v>
      </c>
      <c r="K486" s="13">
        <f>+Alapadatok!W931</f>
        <v>12305.627</v>
      </c>
      <c r="L486" s="13">
        <f>+Alapadatok!X931</f>
        <v>14280.663</v>
      </c>
      <c r="M486" s="13">
        <f>+Alapadatok!Y931</f>
        <v>13162.579999999998</v>
      </c>
      <c r="N486" s="13">
        <f>+Alapadatok!Z931</f>
        <v>12729</v>
      </c>
      <c r="O486" s="13">
        <f>+Alapadatok!AA931</f>
        <v>13029</v>
      </c>
      <c r="P486" s="13">
        <f>+Alapadatok!AB931</f>
        <v>14282</v>
      </c>
      <c r="Q486" s="13">
        <f>+Alapadatok!AC931</f>
        <v>13278</v>
      </c>
      <c r="R486" s="13">
        <f>+Alapadatok!AD931</f>
        <v>14893.432000000001</v>
      </c>
      <c r="S486" s="13">
        <f>+Alapadatok!AE931</f>
        <v>14413.522000000001</v>
      </c>
    </row>
    <row r="487" spans="1:22" x14ac:dyDescent="0.2">
      <c r="A487" s="3" t="s">
        <v>524</v>
      </c>
      <c r="B487" s="13">
        <f>+Alapadatok!N934</f>
        <v>1113.846</v>
      </c>
      <c r="C487" s="13">
        <f>+Alapadatok!O934</f>
        <v>958.04200000000003</v>
      </c>
      <c r="D487" s="13">
        <f>+Alapadatok!P934</f>
        <v>1049.933</v>
      </c>
      <c r="E487" s="13">
        <f>+Alapadatok!Q934</f>
        <v>1287.1020000000001</v>
      </c>
      <c r="F487" s="13">
        <f>+Alapadatok!R934</f>
        <v>1470.9580000000001</v>
      </c>
      <c r="G487" s="13">
        <f>+Alapadatok!S934</f>
        <v>1788.9090000000001</v>
      </c>
      <c r="H487" s="13">
        <f>+Alapadatok!T934</f>
        <v>1987.0840000000001</v>
      </c>
      <c r="I487" s="13">
        <f>+Alapadatok!U934</f>
        <v>1952.2380000000001</v>
      </c>
      <c r="J487" s="13">
        <f>+Alapadatok!V934</f>
        <v>1797.93</v>
      </c>
      <c r="K487" s="13">
        <f>+Alapadatok!W934</f>
        <v>1938.171</v>
      </c>
      <c r="L487" s="13">
        <f>+Alapadatok!X934</f>
        <v>2066.893</v>
      </c>
      <c r="M487" s="13">
        <f>+Alapadatok!Y934</f>
        <v>1960.8620000000001</v>
      </c>
      <c r="N487" s="13">
        <f>+Alapadatok!Z934</f>
        <v>2196.9270000000001</v>
      </c>
      <c r="O487" s="13">
        <f>+Alapadatok!AA934</f>
        <v>2335</v>
      </c>
      <c r="P487" s="13">
        <f>+Alapadatok!AB934</f>
        <v>3053.8</v>
      </c>
      <c r="Q487" s="13">
        <f>+Alapadatok!AC934</f>
        <v>3242</v>
      </c>
      <c r="R487" s="13">
        <f>+Alapadatok!AD934</f>
        <v>3364.0929999999998</v>
      </c>
      <c r="S487" s="13">
        <f>+Alapadatok!AE934</f>
        <v>3486.877</v>
      </c>
    </row>
    <row r="488" spans="1:22" x14ac:dyDescent="0.2">
      <c r="A488" s="3" t="s">
        <v>523</v>
      </c>
      <c r="B488" s="13">
        <f>+Alapadatok!N930-Alapadatok!N931</f>
        <v>6212.9950000000008</v>
      </c>
      <c r="C488" s="13">
        <f>+Alapadatok!O930-Alapadatok!O931</f>
        <v>7224.780999999999</v>
      </c>
      <c r="D488" s="13">
        <f>+Alapadatok!P930-Alapadatok!P931</f>
        <v>6939.9490000000005</v>
      </c>
      <c r="E488" s="13">
        <f>+Alapadatok!Q930-Alapadatok!Q931</f>
        <v>7286.1690000000017</v>
      </c>
      <c r="F488" s="13">
        <f>+Alapadatok!R930-Alapadatok!R931</f>
        <v>6914.1180000000004</v>
      </c>
      <c r="G488" s="13">
        <f>+Alapadatok!S930-Alapadatok!S931</f>
        <v>7817.2409999999963</v>
      </c>
      <c r="H488" s="13">
        <f>+Alapadatok!T930-Alapadatok!T931</f>
        <v>7320.1610000000019</v>
      </c>
      <c r="I488" s="13">
        <f>+Alapadatok!U930-Alapadatok!U931</f>
        <v>6336.2239999999965</v>
      </c>
      <c r="J488" s="13">
        <f>+Alapadatok!V930-Alapadatok!V931</f>
        <v>6899.8260000000009</v>
      </c>
      <c r="K488" s="13">
        <f>+Alapadatok!W930-Alapadatok!W931</f>
        <v>6253.8429999999971</v>
      </c>
      <c r="L488" s="13">
        <f>+Alapadatok!X930-Alapadatok!X931</f>
        <v>5969.885000000002</v>
      </c>
      <c r="M488" s="13">
        <f>+Alapadatok!Y930-Alapadatok!Y931</f>
        <v>5948.4850000000006</v>
      </c>
      <c r="N488" s="13">
        <f>+Alapadatok!Z930-Alapadatok!Z931</f>
        <v>6344</v>
      </c>
      <c r="O488" s="13">
        <f>+Alapadatok!AA930-Alapadatok!AA931</f>
        <v>5742</v>
      </c>
      <c r="P488" s="13">
        <f>+Alapadatok!AB930-Alapadatok!AB931</f>
        <v>5601</v>
      </c>
      <c r="Q488" s="13">
        <f>+Alapadatok!AC930-Alapadatok!AC931</f>
        <v>6580</v>
      </c>
      <c r="R488" s="13">
        <f>+Alapadatok!AD930-Alapadatok!AD931</f>
        <v>6315.1460000000006</v>
      </c>
      <c r="S488" s="13">
        <f>+Alapadatok!AE930-Alapadatok!AE931</f>
        <v>8127.6389999999992</v>
      </c>
    </row>
    <row r="489" spans="1:22" x14ac:dyDescent="0.2">
      <c r="A489" s="3" t="s">
        <v>525</v>
      </c>
      <c r="B489" s="13">
        <f>+Alapadatok!N933-Alapadatok!N934</f>
        <v>178.15100000000007</v>
      </c>
      <c r="C489" s="13">
        <f>+Alapadatok!O933-Alapadatok!O934</f>
        <v>327.09900000000005</v>
      </c>
      <c r="D489" s="13">
        <f>+Alapadatok!P933-Alapadatok!P934</f>
        <v>198.95399999999995</v>
      </c>
      <c r="E489" s="13">
        <f>+Alapadatok!Q933-Alapadatok!Q934</f>
        <v>496.971</v>
      </c>
      <c r="F489" s="13">
        <f>+Alapadatok!R933-Alapadatok!R934</f>
        <v>449.76699999999983</v>
      </c>
      <c r="G489" s="13">
        <f>+Alapadatok!S933-Alapadatok!S934</f>
        <v>292.50599999999986</v>
      </c>
      <c r="H489" s="13">
        <f>+Alapadatok!T933-Alapadatok!T934</f>
        <v>295.62599999999998</v>
      </c>
      <c r="I489" s="13">
        <f>+Alapadatok!U933-Alapadatok!U934</f>
        <v>508.30199999999991</v>
      </c>
      <c r="J489" s="13">
        <f>+Alapadatok!V933-Alapadatok!V934</f>
        <v>268.14200000000005</v>
      </c>
      <c r="K489" s="13">
        <f>+Alapadatok!W933-Alapadatok!W934</f>
        <v>176.51099999999974</v>
      </c>
      <c r="L489" s="13">
        <f>+Alapadatok!X933-Alapadatok!X934</f>
        <v>267.76400000000012</v>
      </c>
      <c r="M489" s="13">
        <f>+Alapadatok!Y933-Alapadatok!Y934</f>
        <v>388.12100000000009</v>
      </c>
      <c r="N489" s="13">
        <f>+Alapadatok!Z933-Alapadatok!Z934</f>
        <v>701.596</v>
      </c>
      <c r="O489" s="13">
        <f>+Alapadatok!AA933-Alapadatok!AA934</f>
        <v>700</v>
      </c>
      <c r="P489" s="13">
        <f>+Alapadatok!AB933-Alapadatok!AB934</f>
        <v>672.19999999999982</v>
      </c>
      <c r="Q489" s="13">
        <f>+Alapadatok!AC933-Alapadatok!AC934</f>
        <v>737</v>
      </c>
      <c r="R489" s="13">
        <f>+Alapadatok!AD933-Alapadatok!AD934</f>
        <v>835.44300000000021</v>
      </c>
      <c r="S489" s="13">
        <f>+Alapadatok!AE933-Alapadatok!AE934</f>
        <v>758.7180000000003</v>
      </c>
    </row>
    <row r="490" spans="1:22" x14ac:dyDescent="0.2">
      <c r="A490" s="3" t="s">
        <v>526</v>
      </c>
      <c r="B490" s="13">
        <f t="shared" ref="B490:K490" si="52">SUM(B486:B489)</f>
        <v>19442.346000000001</v>
      </c>
      <c r="C490" s="13">
        <f t="shared" si="52"/>
        <v>19124.477999999999</v>
      </c>
      <c r="D490" s="13">
        <f t="shared" si="52"/>
        <v>19062.902000000002</v>
      </c>
      <c r="E490" s="13">
        <f t="shared" si="52"/>
        <v>20527.238000000001</v>
      </c>
      <c r="F490" s="13">
        <f t="shared" si="52"/>
        <v>21024.067999999999</v>
      </c>
      <c r="G490" s="13">
        <f t="shared" si="52"/>
        <v>22796.527999999998</v>
      </c>
      <c r="H490" s="13">
        <f t="shared" si="52"/>
        <v>23480.452000000001</v>
      </c>
      <c r="I490" s="13">
        <f t="shared" si="52"/>
        <v>22531.294999999995</v>
      </c>
      <c r="J490" s="13">
        <f t="shared" si="52"/>
        <v>21992.753000000001</v>
      </c>
      <c r="K490" s="13">
        <f t="shared" si="52"/>
        <v>20674.151999999995</v>
      </c>
      <c r="L490" s="13">
        <f t="shared" ref="L490:Q490" si="53">SUM(L486:L489)</f>
        <v>22585.205000000002</v>
      </c>
      <c r="M490" s="13">
        <f t="shared" si="53"/>
        <v>21460.047999999999</v>
      </c>
      <c r="N490" s="13">
        <f t="shared" si="53"/>
        <v>21971.523000000001</v>
      </c>
      <c r="O490" s="13">
        <f t="shared" si="53"/>
        <v>21806</v>
      </c>
      <c r="P490" s="13">
        <f t="shared" si="53"/>
        <v>23609</v>
      </c>
      <c r="Q490" s="13">
        <f t="shared" si="53"/>
        <v>23837</v>
      </c>
      <c r="R490" s="13">
        <f>SUM(R486:R489)</f>
        <v>25408.114000000001</v>
      </c>
      <c r="S490" s="13">
        <f>SUM(S486:S489)</f>
        <v>26786.756000000001</v>
      </c>
      <c r="T490" s="13"/>
      <c r="U490" s="22">
        <f>+S490/N490</f>
        <v>1.2191579072602294</v>
      </c>
      <c r="V490" s="23">
        <f>+N490/B490</f>
        <v>1.1300859988809993</v>
      </c>
    </row>
    <row r="491" spans="1:22" x14ac:dyDescent="0.2">
      <c r="A491" s="3" t="s">
        <v>536</v>
      </c>
      <c r="B491" s="13">
        <f t="shared" ref="B491:K491" si="54">+B486+B487</f>
        <v>13051.2</v>
      </c>
      <c r="C491" s="13">
        <f t="shared" si="54"/>
        <v>11572.598</v>
      </c>
      <c r="D491" s="13">
        <f t="shared" si="54"/>
        <v>11923.999</v>
      </c>
      <c r="E491" s="13">
        <f t="shared" si="54"/>
        <v>12744.098</v>
      </c>
      <c r="F491" s="13">
        <f t="shared" si="54"/>
        <v>13660.183000000001</v>
      </c>
      <c r="G491" s="13">
        <f t="shared" si="54"/>
        <v>14686.781000000001</v>
      </c>
      <c r="H491" s="13">
        <f t="shared" si="54"/>
        <v>15864.665000000001</v>
      </c>
      <c r="I491" s="13">
        <f t="shared" si="54"/>
        <v>15686.769</v>
      </c>
      <c r="J491" s="13">
        <f t="shared" si="54"/>
        <v>14824.785</v>
      </c>
      <c r="K491" s="13">
        <f t="shared" si="54"/>
        <v>14243.798000000001</v>
      </c>
      <c r="L491" s="13">
        <f t="shared" ref="L491:Q491" si="55">+L486+L487</f>
        <v>16347.556</v>
      </c>
      <c r="M491" s="13">
        <f t="shared" si="55"/>
        <v>15123.441999999999</v>
      </c>
      <c r="N491" s="13">
        <f t="shared" si="55"/>
        <v>14925.927</v>
      </c>
      <c r="O491" s="13">
        <f t="shared" si="55"/>
        <v>15364</v>
      </c>
      <c r="P491" s="13">
        <f t="shared" si="55"/>
        <v>17335.8</v>
      </c>
      <c r="Q491" s="13">
        <f t="shared" si="55"/>
        <v>16520</v>
      </c>
      <c r="R491" s="13">
        <f>+R486+R487</f>
        <v>18257.525000000001</v>
      </c>
      <c r="S491" s="13">
        <f>+S486+S487</f>
        <v>17900.399000000001</v>
      </c>
    </row>
    <row r="492" spans="1:22" x14ac:dyDescent="0.2">
      <c r="A492" s="3" t="s">
        <v>537</v>
      </c>
      <c r="B492" s="7">
        <f t="shared" ref="B492:K492" si="56">+B491*100/B490</f>
        <v>67.127701564409975</v>
      </c>
      <c r="C492" s="7">
        <f t="shared" si="56"/>
        <v>60.511967960641861</v>
      </c>
      <c r="D492" s="7">
        <f t="shared" si="56"/>
        <v>62.550806797412051</v>
      </c>
      <c r="E492" s="7">
        <f t="shared" si="56"/>
        <v>62.083841966464263</v>
      </c>
      <c r="F492" s="7">
        <f t="shared" si="56"/>
        <v>64.974024056619299</v>
      </c>
      <c r="G492" s="7">
        <f t="shared" si="56"/>
        <v>64.425516903275806</v>
      </c>
      <c r="H492" s="7">
        <f t="shared" si="56"/>
        <v>67.565415691316332</v>
      </c>
      <c r="I492" s="7">
        <f t="shared" si="56"/>
        <v>69.622136677008598</v>
      </c>
      <c r="J492" s="7">
        <f t="shared" si="56"/>
        <v>67.407591036920209</v>
      </c>
      <c r="K492" s="7">
        <f t="shared" si="56"/>
        <v>68.896649303923098</v>
      </c>
      <c r="L492" s="7">
        <f t="shared" ref="L492:Q492" si="57">+L491*100/L490</f>
        <v>72.38170297767941</v>
      </c>
      <c r="M492" s="7">
        <f t="shared" si="57"/>
        <v>70.472545075388467</v>
      </c>
      <c r="N492" s="7">
        <f t="shared" si="57"/>
        <v>67.933055892393071</v>
      </c>
      <c r="O492" s="7">
        <f t="shared" si="57"/>
        <v>70.457672200311848</v>
      </c>
      <c r="P492" s="7">
        <f t="shared" si="57"/>
        <v>73.428777161252071</v>
      </c>
      <c r="Q492" s="7">
        <f t="shared" si="57"/>
        <v>69.304023157276504</v>
      </c>
      <c r="R492" s="7">
        <f>+R491*100/R490</f>
        <v>71.857065030485941</v>
      </c>
      <c r="S492" s="7">
        <f>+S491*100/S490</f>
        <v>66.825557376189934</v>
      </c>
    </row>
    <row r="493" spans="1:22" x14ac:dyDescent="0.2">
      <c r="A493" s="3" t="s">
        <v>538</v>
      </c>
      <c r="B493" s="13">
        <f t="shared" ref="B493:K493" si="58">+B488+B489</f>
        <v>6391.1460000000006</v>
      </c>
      <c r="C493" s="13">
        <f t="shared" si="58"/>
        <v>7551.8799999999992</v>
      </c>
      <c r="D493" s="13">
        <f t="shared" si="58"/>
        <v>7138.9030000000002</v>
      </c>
      <c r="E493" s="13">
        <f t="shared" si="58"/>
        <v>7783.1400000000012</v>
      </c>
      <c r="F493" s="13">
        <f t="shared" si="58"/>
        <v>7363.8850000000002</v>
      </c>
      <c r="G493" s="13">
        <f t="shared" si="58"/>
        <v>8109.7469999999958</v>
      </c>
      <c r="H493" s="13">
        <f t="shared" si="58"/>
        <v>7615.7870000000021</v>
      </c>
      <c r="I493" s="13">
        <f t="shared" si="58"/>
        <v>6844.5259999999962</v>
      </c>
      <c r="J493" s="13">
        <f t="shared" si="58"/>
        <v>7167.9680000000008</v>
      </c>
      <c r="K493" s="13">
        <f t="shared" si="58"/>
        <v>6430.3539999999966</v>
      </c>
      <c r="L493" s="13">
        <f t="shared" ref="L493:Q493" si="59">+L488+L489</f>
        <v>6237.6490000000022</v>
      </c>
      <c r="M493" s="13">
        <f t="shared" si="59"/>
        <v>6336.6060000000007</v>
      </c>
      <c r="N493" s="13">
        <f t="shared" si="59"/>
        <v>7045.5959999999995</v>
      </c>
      <c r="O493" s="13">
        <f t="shared" si="59"/>
        <v>6442</v>
      </c>
      <c r="P493" s="13">
        <f t="shared" si="59"/>
        <v>6273.2</v>
      </c>
      <c r="Q493" s="13">
        <f t="shared" si="59"/>
        <v>7317</v>
      </c>
      <c r="R493" s="13">
        <f>+R488+R489</f>
        <v>7150.5890000000009</v>
      </c>
      <c r="S493" s="13">
        <f>+S488+S489</f>
        <v>8886.357</v>
      </c>
    </row>
    <row r="521" spans="1:2" ht="14.25" x14ac:dyDescent="0.2">
      <c r="A521" s="3" t="s">
        <v>865</v>
      </c>
      <c r="B521" s="3">
        <v>2013</v>
      </c>
    </row>
    <row r="522" spans="1:2" x14ac:dyDescent="0.2">
      <c r="A522" s="28" t="s">
        <v>172</v>
      </c>
      <c r="B522" s="13">
        <f>+Alapadatok!Z993</f>
        <v>4324.8500000000004</v>
      </c>
    </row>
    <row r="523" spans="1:2" ht="13.5" customHeight="1" x14ac:dyDescent="0.2">
      <c r="A523" s="30" t="s">
        <v>324</v>
      </c>
      <c r="B523" s="13">
        <f>+Alapadatok!Z995</f>
        <v>43477.042999999998</v>
      </c>
    </row>
    <row r="524" spans="1:2" ht="14.25" customHeight="1" x14ac:dyDescent="0.2">
      <c r="A524" s="30" t="s">
        <v>325</v>
      </c>
      <c r="B524" s="13">
        <f>+Alapadatok!Z996</f>
        <v>1296.807</v>
      </c>
    </row>
    <row r="525" spans="1:2" ht="25.5" x14ac:dyDescent="0.2">
      <c r="A525" s="30" t="s">
        <v>326</v>
      </c>
      <c r="B525" s="13">
        <f>+Alapadatok!Z997</f>
        <v>663.05700000000002</v>
      </c>
    </row>
    <row r="526" spans="1:2" x14ac:dyDescent="0.2">
      <c r="A526" s="30" t="s">
        <v>546</v>
      </c>
      <c r="B526" s="13">
        <f>+Alapadatok!Z998</f>
        <v>49013.81</v>
      </c>
    </row>
    <row r="527" spans="1:2" ht="21.75" customHeight="1" x14ac:dyDescent="0.2">
      <c r="A527" s="30" t="s">
        <v>331</v>
      </c>
      <c r="B527" s="13">
        <f>+Alapadatok!Z999</f>
        <v>5345.0640000000003</v>
      </c>
    </row>
    <row r="528" spans="1:2" x14ac:dyDescent="0.2">
      <c r="A528" s="30" t="s">
        <v>548</v>
      </c>
      <c r="B528" s="13">
        <f>+Alapadatok!Z1000</f>
        <v>2972.268</v>
      </c>
    </row>
    <row r="529" spans="1:2" x14ac:dyDescent="0.2">
      <c r="A529" s="30" t="s">
        <v>550</v>
      </c>
      <c r="B529" s="13">
        <f>+Alapadatok!Z1001</f>
        <v>25.582999999999998</v>
      </c>
    </row>
    <row r="545" spans="1:2" x14ac:dyDescent="0.2">
      <c r="A545" s="3" t="s">
        <v>829</v>
      </c>
    </row>
    <row r="546" spans="1:2" ht="25.5" x14ac:dyDescent="0.2">
      <c r="A546" s="31" t="s">
        <v>171</v>
      </c>
      <c r="B546" s="13">
        <v>799648280.1590004</v>
      </c>
    </row>
    <row r="547" spans="1:2" x14ac:dyDescent="0.2">
      <c r="A547" s="3" t="s">
        <v>589</v>
      </c>
      <c r="B547" s="13">
        <v>7709110179.6499996</v>
      </c>
    </row>
    <row r="548" spans="1:2" x14ac:dyDescent="0.2">
      <c r="A548" s="3" t="s">
        <v>176</v>
      </c>
      <c r="B548" s="13">
        <v>23435328.100000001</v>
      </c>
    </row>
    <row r="549" spans="1:2" x14ac:dyDescent="0.2">
      <c r="A549" s="3" t="s">
        <v>590</v>
      </c>
      <c r="B549" s="13">
        <v>661004933.05799997</v>
      </c>
    </row>
    <row r="550" spans="1:2" x14ac:dyDescent="0.2">
      <c r="A550" s="3" t="s">
        <v>591</v>
      </c>
      <c r="B550" s="13">
        <v>2969827118.7399998</v>
      </c>
    </row>
    <row r="551" spans="1:2" x14ac:dyDescent="0.2">
      <c r="A551" s="3" t="s">
        <v>3</v>
      </c>
      <c r="B551" s="13">
        <v>12163025839.707001</v>
      </c>
    </row>
    <row r="554" spans="1:2" x14ac:dyDescent="0.2">
      <c r="A554" s="3" t="s">
        <v>588</v>
      </c>
    </row>
    <row r="555" spans="1:2" ht="25.5" x14ac:dyDescent="0.2">
      <c r="A555" s="31" t="s">
        <v>171</v>
      </c>
      <c r="B555" s="13">
        <v>862394339</v>
      </c>
    </row>
    <row r="556" spans="1:2" x14ac:dyDescent="0.2">
      <c r="A556" s="3" t="s">
        <v>589</v>
      </c>
      <c r="B556" s="13">
        <v>9378232024</v>
      </c>
    </row>
    <row r="557" spans="1:2" x14ac:dyDescent="0.2">
      <c r="A557" s="3" t="s">
        <v>176</v>
      </c>
      <c r="B557" s="13">
        <v>19481911</v>
      </c>
    </row>
    <row r="558" spans="1:2" x14ac:dyDescent="0.2">
      <c r="A558" s="3" t="s">
        <v>590</v>
      </c>
      <c r="B558" s="13">
        <v>615928004</v>
      </c>
    </row>
    <row r="559" spans="1:2" x14ac:dyDescent="0.2">
      <c r="A559" s="3" t="s">
        <v>591</v>
      </c>
      <c r="B559" s="13">
        <v>2771711699</v>
      </c>
    </row>
    <row r="560" spans="1:2" x14ac:dyDescent="0.2">
      <c r="A560" s="3" t="s">
        <v>3</v>
      </c>
      <c r="B560" s="13">
        <v>13647747977</v>
      </c>
    </row>
    <row r="563" spans="1:26" x14ac:dyDescent="0.2">
      <c r="A563" s="3" t="s">
        <v>723</v>
      </c>
    </row>
    <row r="564" spans="1:26" x14ac:dyDescent="0.2">
      <c r="B564" s="3" t="str">
        <f t="shared" ref="B564:T564" si="60">+C72</f>
        <v>1995.</v>
      </c>
      <c r="C564" s="3" t="str">
        <f t="shared" si="60"/>
        <v>1996.</v>
      </c>
      <c r="D564" s="3" t="str">
        <f t="shared" si="60"/>
        <v>1997.</v>
      </c>
      <c r="E564" s="3" t="str">
        <f t="shared" si="60"/>
        <v>1998.</v>
      </c>
      <c r="F564" s="3" t="str">
        <f t="shared" si="60"/>
        <v>1999.</v>
      </c>
      <c r="G564" s="3" t="str">
        <f t="shared" si="60"/>
        <v>2000.</v>
      </c>
      <c r="H564" s="3" t="str">
        <f t="shared" si="60"/>
        <v>2001.</v>
      </c>
      <c r="I564" s="3" t="str">
        <f t="shared" si="60"/>
        <v>2002.</v>
      </c>
      <c r="J564" s="3" t="str">
        <f t="shared" si="60"/>
        <v>2003.</v>
      </c>
      <c r="K564" s="3" t="str">
        <f t="shared" si="60"/>
        <v>2004.</v>
      </c>
      <c r="L564" s="3" t="str">
        <f t="shared" si="60"/>
        <v>2005.</v>
      </c>
      <c r="M564" s="3" t="str">
        <f t="shared" si="60"/>
        <v>2006.</v>
      </c>
      <c r="N564" s="3" t="str">
        <f t="shared" si="60"/>
        <v>2007.</v>
      </c>
      <c r="O564" s="3" t="str">
        <f>+P72</f>
        <v>2008.</v>
      </c>
      <c r="P564" s="3" t="str">
        <f t="shared" si="60"/>
        <v>2009.</v>
      </c>
      <c r="Q564" s="3" t="str">
        <f t="shared" si="60"/>
        <v>2010.</v>
      </c>
      <c r="R564" s="3" t="str">
        <f t="shared" si="60"/>
        <v>2011.</v>
      </c>
      <c r="S564" s="3" t="str">
        <f t="shared" si="60"/>
        <v>2012.</v>
      </c>
      <c r="T564" s="3" t="str">
        <f t="shared" si="60"/>
        <v>2013.</v>
      </c>
      <c r="U564" s="3" t="str">
        <f>+V72</f>
        <v>2014.</v>
      </c>
      <c r="V564" s="3" t="str">
        <f>+W72</f>
        <v>2015.</v>
      </c>
      <c r="W564" s="3" t="str">
        <f>+X72</f>
        <v>2016.</v>
      </c>
      <c r="X564" s="3" t="str">
        <f>+Y72</f>
        <v>2017.</v>
      </c>
      <c r="Y564" s="3" t="str">
        <f>+Z72</f>
        <v>2018.</v>
      </c>
    </row>
    <row r="565" spans="1:26" x14ac:dyDescent="0.2">
      <c r="A565" s="3" t="str">
        <f>+Alapadatok!A968</f>
        <v>Ország összesen</v>
      </c>
      <c r="B565" s="13">
        <f>+Alapadatok!H968</f>
        <v>11194.873</v>
      </c>
      <c r="C565" s="13">
        <f>+Alapadatok!I968</f>
        <v>13866.01</v>
      </c>
      <c r="D565" s="13">
        <f>+Alapadatok!J968</f>
        <v>17349.723000000002</v>
      </c>
      <c r="E565" s="13">
        <f>+Alapadatok!K968</f>
        <v>20685.002</v>
      </c>
      <c r="F565" s="13">
        <f>+Alapadatok!L968</f>
        <v>23577.947</v>
      </c>
      <c r="G565" s="13">
        <f>+Alapadatok!M968</f>
        <v>27736.761999999999</v>
      </c>
      <c r="H565" s="13">
        <f>+Alapadatok!N968</f>
        <v>31644.530999999999</v>
      </c>
      <c r="I565" s="13">
        <f>+Alapadatok!O968</f>
        <v>34638.826999999997</v>
      </c>
      <c r="J565" s="13">
        <f>+Alapadatok!P968</f>
        <v>37759.095000000001</v>
      </c>
      <c r="K565" s="13">
        <f>+Alapadatok!Q968</f>
        <v>41332.239999999998</v>
      </c>
      <c r="L565" s="13">
        <f>+Alapadatok!R968</f>
        <v>45542.374000000003</v>
      </c>
      <c r="M565" s="13">
        <f>+Alapadatok!S968</f>
        <v>50619.716999999997</v>
      </c>
      <c r="N565" s="13">
        <f>+Alapadatok!T968</f>
        <v>52685.612000000001</v>
      </c>
      <c r="O565" s="13">
        <f>+Alapadatok!U968</f>
        <v>56364.101999999999</v>
      </c>
      <c r="P565" s="13">
        <f>+Alapadatok!V968</f>
        <v>52582.588000000003</v>
      </c>
      <c r="Q565" s="13">
        <f>+Alapadatok!W968</f>
        <v>55250.148999999998</v>
      </c>
      <c r="R565" s="13">
        <f>+Alapadatok!X968</f>
        <v>58564.074999999997</v>
      </c>
      <c r="S565" s="13">
        <f>+Alapadatok!Y968</f>
        <v>58205.084000000003</v>
      </c>
      <c r="T565" s="13">
        <f>+Alapadatok!Z968</f>
        <v>60974.48</v>
      </c>
      <c r="U565" s="13">
        <f>+Alapadatok!AA968</f>
        <v>65477.237999999998</v>
      </c>
      <c r="V565" s="13">
        <f>+Alapadatok!AB968</f>
        <v>68998.944000000003</v>
      </c>
      <c r="W565" s="13">
        <f>+Alapadatok!AC968</f>
        <v>71237.373000000007</v>
      </c>
      <c r="X565" s="13">
        <f>+Alapadatok!AD968</f>
        <v>76462.126000000004</v>
      </c>
      <c r="Y565" s="13">
        <f>+Alapadatok!AE968</f>
        <v>82429.053</v>
      </c>
      <c r="Z565" s="13"/>
    </row>
    <row r="566" spans="1:26" x14ac:dyDescent="0.2">
      <c r="A566" s="3" t="str">
        <f>+Alapadatok!A969</f>
        <v>Mg, vad-, erdő és halgazdálkodás, A</v>
      </c>
      <c r="B566" s="13">
        <f>+Alapadatok!H969</f>
        <v>1018.91</v>
      </c>
      <c r="C566" s="13">
        <f>+Alapadatok!I969</f>
        <v>1312.69</v>
      </c>
      <c r="D566" s="13">
        <f>+Alapadatok!J969</f>
        <v>1378.239</v>
      </c>
      <c r="E566" s="13">
        <f>+Alapadatok!K969</f>
        <v>1514.662</v>
      </c>
      <c r="F566" s="13">
        <f>+Alapadatok!L969</f>
        <v>1560.6790000000001</v>
      </c>
      <c r="G566" s="13">
        <f>+Alapadatok!M969</f>
        <v>1679.3440000000001</v>
      </c>
      <c r="H566" s="13">
        <f>+Alapadatok!N969</f>
        <v>1986.085</v>
      </c>
      <c r="I566" s="13">
        <f>+Alapadatok!O969</f>
        <v>1981.114</v>
      </c>
      <c r="J566" s="13">
        <f>+Alapadatok!P969</f>
        <v>1914.6489999999999</v>
      </c>
      <c r="K566" s="13">
        <f>+Alapadatok!Q969</f>
        <v>2118.12</v>
      </c>
      <c r="L566" s="13">
        <f>+Alapadatok!R969</f>
        <v>2001.9739999999999</v>
      </c>
      <c r="M566" s="13">
        <f>+Alapadatok!S969</f>
        <v>2119.9899999999998</v>
      </c>
      <c r="N566" s="13">
        <f>+Alapadatok!T969</f>
        <v>2253.6010000000001</v>
      </c>
      <c r="O566" s="13">
        <f>+Alapadatok!U969</f>
        <v>2368.9879999999998</v>
      </c>
      <c r="P566" s="13">
        <f>+Alapadatok!V969</f>
        <v>2140.5390000000002</v>
      </c>
      <c r="Q566" s="13">
        <f>+Alapadatok!W969</f>
        <v>2118.1990000000001</v>
      </c>
      <c r="R566" s="13">
        <f>+Alapadatok!X969</f>
        <v>2640.3470000000002</v>
      </c>
      <c r="S566" s="13">
        <f>+Alapadatok!Y969</f>
        <v>2693.1320000000001</v>
      </c>
      <c r="T566" s="13">
        <f>+Alapadatok!Z969</f>
        <v>2854.71</v>
      </c>
      <c r="U566" s="13">
        <f>+Alapadatok!AA969</f>
        <v>2969.5279999999998</v>
      </c>
      <c r="V566" s="13">
        <f>+Alapadatok!AB969</f>
        <v>3014.2489999999998</v>
      </c>
      <c r="W566" s="13">
        <f>+Alapadatok!AC969</f>
        <v>3123.0770000000002</v>
      </c>
      <c r="X566" s="13">
        <f>+Alapadatok!AD969</f>
        <v>3190.0590000000002</v>
      </c>
      <c r="Y566" s="13">
        <f>+Alapadatok!AE969</f>
        <v>3320.0479999999998</v>
      </c>
      <c r="Z566" s="13"/>
    </row>
    <row r="567" spans="1:26" x14ac:dyDescent="0.2">
      <c r="A567" s="3" t="str">
        <f>+Alapadatok!A970</f>
        <v>Feldolgip, C</v>
      </c>
      <c r="B567" s="13">
        <f>+Alapadatok!H970</f>
        <v>3718.1439999999998</v>
      </c>
      <c r="C567" s="13">
        <f>+Alapadatok!I970</f>
        <v>4584.1719999999996</v>
      </c>
      <c r="D567" s="13">
        <f>+Alapadatok!J970</f>
        <v>6191.768</v>
      </c>
      <c r="E567" s="13">
        <f>+Alapadatok!K970</f>
        <v>7657.0010000000002</v>
      </c>
      <c r="F567" s="13">
        <f>+Alapadatok!L970</f>
        <v>8921.5570000000007</v>
      </c>
      <c r="G567" s="13">
        <f>+Alapadatok!M970</f>
        <v>11030.183000000001</v>
      </c>
      <c r="H567" s="13">
        <f>+Alapadatok!N970</f>
        <v>12112.305</v>
      </c>
      <c r="I567" s="13">
        <f>+Alapadatok!O970</f>
        <v>12521.535</v>
      </c>
      <c r="J567" s="13">
        <f>+Alapadatok!P970</f>
        <v>13900.12</v>
      </c>
      <c r="K567" s="13">
        <f>+Alapadatok!Q970</f>
        <v>15387.512000000001</v>
      </c>
      <c r="L567" s="13">
        <f>+Alapadatok!R970</f>
        <v>17181.703000000001</v>
      </c>
      <c r="M567" s="13">
        <f>+Alapadatok!S970</f>
        <v>19800.330000000002</v>
      </c>
      <c r="N567" s="13">
        <f>+Alapadatok!T970</f>
        <v>20494.903999999999</v>
      </c>
      <c r="O567" s="13">
        <f>+Alapadatok!U970</f>
        <v>21357.359</v>
      </c>
      <c r="P567" s="13">
        <f>+Alapadatok!V970</f>
        <v>18311.238000000001</v>
      </c>
      <c r="Q567" s="13">
        <f>+Alapadatok!W970</f>
        <v>21251.286</v>
      </c>
      <c r="R567" s="13">
        <f>+Alapadatok!X970</f>
        <v>23498.184000000001</v>
      </c>
      <c r="S567" s="13">
        <f>+Alapadatok!Y970</f>
        <v>23304.510999999999</v>
      </c>
      <c r="T567" s="13">
        <f>+Alapadatok!Z970</f>
        <v>24240.688999999998</v>
      </c>
      <c r="U567" s="13">
        <f>+Alapadatok!AA970</f>
        <v>26322.177</v>
      </c>
      <c r="V567" s="13">
        <f>+Alapadatok!AB970</f>
        <v>27996.919000000002</v>
      </c>
      <c r="W567" s="13">
        <f>+Alapadatok!AC970</f>
        <v>28602.191999999999</v>
      </c>
      <c r="X567" s="13">
        <f>+Alapadatok!AD970</f>
        <v>30114.472000000002</v>
      </c>
      <c r="Y567" s="13">
        <f>+Alapadatok!AE970</f>
        <v>31654.373</v>
      </c>
      <c r="Z567" s="13"/>
    </row>
    <row r="568" spans="1:26" x14ac:dyDescent="0.2">
      <c r="A568" s="3" t="str">
        <f>+Alapadatok!A971</f>
        <v>Villamosenergia-, gáz-, gőzellátás, légkondicionálás, D</v>
      </c>
      <c r="B568" s="13">
        <f>+Alapadatok!H971</f>
        <v>379.339</v>
      </c>
      <c r="C568" s="13">
        <f>+Alapadatok!I971</f>
        <v>485.33199999999999</v>
      </c>
      <c r="D568" s="13">
        <f>+Alapadatok!J971</f>
        <v>634.95799999999997</v>
      </c>
      <c r="E568" s="13">
        <f>+Alapadatok!K971</f>
        <v>751.76900000000001</v>
      </c>
      <c r="F568" s="13">
        <f>+Alapadatok!L971</f>
        <v>789.63</v>
      </c>
      <c r="G568" s="13">
        <f>+Alapadatok!M971</f>
        <v>662.08600000000001</v>
      </c>
      <c r="H568" s="13">
        <f>+Alapadatok!N971</f>
        <v>694.94899999999996</v>
      </c>
      <c r="I568" s="13">
        <f>+Alapadatok!O971</f>
        <v>776.79100000000005</v>
      </c>
      <c r="J568" s="13">
        <f>+Alapadatok!P971</f>
        <v>871.36</v>
      </c>
      <c r="K568" s="13">
        <f>+Alapadatok!Q971</f>
        <v>1041.5129999999999</v>
      </c>
      <c r="L568" s="13">
        <f>+Alapadatok!R971</f>
        <v>1107.144</v>
      </c>
      <c r="M568" s="13">
        <f>+Alapadatok!S971</f>
        <v>1156.452</v>
      </c>
      <c r="N568" s="13">
        <f>+Alapadatok!T971</f>
        <v>1476.18</v>
      </c>
      <c r="O568" s="13">
        <f>+Alapadatok!U971</f>
        <v>1646.954</v>
      </c>
      <c r="P568" s="13">
        <f>+Alapadatok!V971</f>
        <v>1642.2760000000001</v>
      </c>
      <c r="Q568" s="13">
        <f>+Alapadatok!W971</f>
        <v>1610.019</v>
      </c>
      <c r="R568" s="13">
        <f>+Alapadatok!X971</f>
        <v>1583.1120000000001</v>
      </c>
      <c r="S568" s="13">
        <f>+Alapadatok!Y971</f>
        <v>1610.3040000000001</v>
      </c>
      <c r="T568" s="13">
        <f>+Alapadatok!Z971</f>
        <v>1479.8589999999999</v>
      </c>
      <c r="U568" s="13">
        <f>+Alapadatok!AA971</f>
        <v>1383.835</v>
      </c>
      <c r="V568" s="13">
        <f>+Alapadatok!AB971</f>
        <v>1388.3320000000001</v>
      </c>
      <c r="W568" s="13">
        <f>+Alapadatok!AC971</f>
        <v>1454.38</v>
      </c>
      <c r="X568" s="13">
        <f>+Alapadatok!AD971</f>
        <v>1366.501</v>
      </c>
      <c r="Y568" s="13">
        <f>+Alapadatok!AE971</f>
        <v>1365.5730000000001</v>
      </c>
      <c r="Z568" s="13"/>
    </row>
    <row r="596" spans="1:24" x14ac:dyDescent="0.2">
      <c r="A596" s="1" t="s">
        <v>210</v>
      </c>
    </row>
    <row r="597" spans="1:24" x14ac:dyDescent="0.2">
      <c r="B597" s="3" t="str">
        <f>+C564</f>
        <v>1996.</v>
      </c>
      <c r="C597" s="3" t="str">
        <f t="shared" ref="C597:S597" si="61">+D564</f>
        <v>1997.</v>
      </c>
      <c r="D597" s="3" t="str">
        <f t="shared" si="61"/>
        <v>1998.</v>
      </c>
      <c r="E597" s="3" t="str">
        <f t="shared" si="61"/>
        <v>1999.</v>
      </c>
      <c r="F597" s="3" t="str">
        <f t="shared" si="61"/>
        <v>2000.</v>
      </c>
      <c r="G597" s="3" t="str">
        <f t="shared" si="61"/>
        <v>2001.</v>
      </c>
      <c r="H597" s="3" t="str">
        <f t="shared" si="61"/>
        <v>2002.</v>
      </c>
      <c r="I597" s="3" t="str">
        <f t="shared" si="61"/>
        <v>2003.</v>
      </c>
      <c r="J597" s="3" t="str">
        <f t="shared" si="61"/>
        <v>2004.</v>
      </c>
      <c r="K597" s="3" t="str">
        <f t="shared" si="61"/>
        <v>2005.</v>
      </c>
      <c r="L597" s="3" t="str">
        <f t="shared" si="61"/>
        <v>2006.</v>
      </c>
      <c r="M597" s="3" t="str">
        <f t="shared" si="61"/>
        <v>2007.</v>
      </c>
      <c r="N597" s="3" t="str">
        <f>+O564</f>
        <v>2008.</v>
      </c>
      <c r="O597" s="3" t="str">
        <f>+P564</f>
        <v>2009.</v>
      </c>
      <c r="P597" s="3" t="str">
        <f t="shared" si="61"/>
        <v>2010.</v>
      </c>
      <c r="Q597" s="3" t="str">
        <f t="shared" si="61"/>
        <v>2011.</v>
      </c>
      <c r="R597" s="3" t="str">
        <f t="shared" si="61"/>
        <v>2012.</v>
      </c>
      <c r="S597" s="3" t="str">
        <f t="shared" si="61"/>
        <v>2013.</v>
      </c>
      <c r="T597" s="3" t="str">
        <f>+U564</f>
        <v>2014.</v>
      </c>
      <c r="U597" s="3" t="str">
        <f>+V564</f>
        <v>2015.</v>
      </c>
      <c r="V597" s="3" t="str">
        <f>+W564</f>
        <v>2016.</v>
      </c>
      <c r="W597" s="3" t="str">
        <f>+X564</f>
        <v>2017.</v>
      </c>
      <c r="X597" s="3" t="str">
        <f>+Y564</f>
        <v>2018.</v>
      </c>
    </row>
    <row r="598" spans="1:24" x14ac:dyDescent="0.2">
      <c r="A598" s="3" t="str">
        <f>+A565</f>
        <v>Ország összesen</v>
      </c>
      <c r="B598" s="12">
        <f>+Alapadatok!I679</f>
        <v>135.9</v>
      </c>
      <c r="C598" s="12">
        <f>+Alapadatok!J679</f>
        <v>177.3</v>
      </c>
      <c r="D598" s="12">
        <f>+Alapadatok!K679</f>
        <v>129.80000000000001</v>
      </c>
      <c r="E598" s="12">
        <f>+Alapadatok!L679</f>
        <v>103.5</v>
      </c>
      <c r="F598" s="12">
        <f>+Alapadatok!M679</f>
        <v>119.7</v>
      </c>
      <c r="G598" s="12">
        <f>+Alapadatok!N679</f>
        <v>103.9</v>
      </c>
      <c r="H598" s="12">
        <f>+Alapadatok!O679</f>
        <v>110.8</v>
      </c>
      <c r="I598" s="12">
        <f>+Alapadatok!P679</f>
        <v>122.5</v>
      </c>
      <c r="J598" s="12">
        <f>+Alapadatok!Q679</f>
        <v>102.6</v>
      </c>
      <c r="K598" s="12">
        <f>+Alapadatok!R679</f>
        <v>111.5</v>
      </c>
      <c r="L598" s="12">
        <f>+Alapadatok!S679</f>
        <v>120.8</v>
      </c>
      <c r="M598" s="12">
        <f>+Alapadatok!T679</f>
        <v>123.5</v>
      </c>
      <c r="N598" s="12">
        <f>+Alapadatok!U679</f>
        <v>89.8</v>
      </c>
      <c r="O598" s="12">
        <f>+Alapadatok!V679</f>
        <v>73.2</v>
      </c>
      <c r="P598" s="12">
        <f>+Alapadatok!W679</f>
        <v>126.3</v>
      </c>
      <c r="Q598" s="12">
        <f>+Alapadatok!X679</f>
        <v>99.6</v>
      </c>
      <c r="R598" s="12">
        <f>+Alapadatok!Y679</f>
        <v>104.2</v>
      </c>
      <c r="S598" s="12">
        <f>+Alapadatok!Z679</f>
        <v>119</v>
      </c>
      <c r="T598" s="12">
        <f>+Alapadatok!AA679</f>
        <v>115.6</v>
      </c>
      <c r="U598" s="12">
        <f>+Alapadatok!AB679</f>
        <v>120.5</v>
      </c>
      <c r="V598" s="12">
        <f>+Alapadatok!AC679</f>
        <v>108.6</v>
      </c>
      <c r="W598" s="12">
        <f>+Alapadatok!AD679</f>
        <v>99.2</v>
      </c>
      <c r="X598" s="12">
        <f>+Alapadatok!AE679</f>
        <v>99.1</v>
      </c>
    </row>
    <row r="599" spans="1:24" x14ac:dyDescent="0.2">
      <c r="A599" s="3" t="str">
        <f>+A566</f>
        <v>Mg, vad-, erdő és halgazdálkodás, A</v>
      </c>
      <c r="B599" s="12">
        <f>+Alapadatok!I657</f>
        <v>101.4</v>
      </c>
      <c r="C599" s="12">
        <f>+Alapadatok!J657</f>
        <v>103</v>
      </c>
      <c r="D599" s="12">
        <f>+Alapadatok!K657</f>
        <v>103.8</v>
      </c>
      <c r="E599" s="12">
        <f>+Alapadatok!L657</f>
        <v>102.9</v>
      </c>
      <c r="F599" s="12">
        <f>+Alapadatok!M657</f>
        <v>104.4</v>
      </c>
      <c r="G599" s="12">
        <f>+Alapadatok!N657</f>
        <v>104.2</v>
      </c>
      <c r="H599" s="12">
        <f>+Alapadatok!O657</f>
        <v>104.8</v>
      </c>
      <c r="I599" s="12">
        <f>+Alapadatok!P657</f>
        <v>104.3</v>
      </c>
      <c r="J599" s="12">
        <f>+Alapadatok!Q657</f>
        <v>104.8</v>
      </c>
      <c r="K599" s="12">
        <f>+Alapadatok!R657</f>
        <v>104.2</v>
      </c>
      <c r="L599" s="12">
        <f>+Alapadatok!S657</f>
        <v>104</v>
      </c>
      <c r="M599" s="12">
        <f>+Alapadatok!T657</f>
        <v>100.2</v>
      </c>
      <c r="N599" s="12">
        <f>+Alapadatok!U657</f>
        <v>100.9</v>
      </c>
      <c r="O599" s="12">
        <f>+Alapadatok!V657</f>
        <v>93.2</v>
      </c>
      <c r="P599" s="12">
        <f>+Alapadatok!W657</f>
        <v>100.8</v>
      </c>
      <c r="Q599" s="12">
        <f>+Alapadatok!X657</f>
        <v>101.9</v>
      </c>
      <c r="R599" s="12">
        <f>+Alapadatok!Y657</f>
        <v>98.5</v>
      </c>
      <c r="S599" s="12">
        <f>+Alapadatok!Z657</f>
        <v>102.6</v>
      </c>
      <c r="T599" s="12">
        <f>+Alapadatok!AA657</f>
        <v>104.4</v>
      </c>
      <c r="U599" s="12">
        <f>+Alapadatok!AB657</f>
        <v>103.9</v>
      </c>
      <c r="V599" s="12">
        <f>+Alapadatok!AC657</f>
        <v>102.3</v>
      </c>
      <c r="W599" s="12">
        <f>+Alapadatok!AD657</f>
        <v>104.3</v>
      </c>
      <c r="X599" s="12">
        <f>+Alapadatok!AE657</f>
        <v>105.3</v>
      </c>
    </row>
    <row r="600" spans="1:24" x14ac:dyDescent="0.2">
      <c r="A600" s="3" t="str">
        <f>+A567</f>
        <v>Feldolgip, C</v>
      </c>
      <c r="B600" s="12">
        <f>+Alapadatok!I659</f>
        <v>105.1</v>
      </c>
      <c r="C600" s="12">
        <f>+Alapadatok!J659</f>
        <v>95.6</v>
      </c>
      <c r="D600" s="12">
        <f>+Alapadatok!K659</f>
        <v>103.9</v>
      </c>
      <c r="E600" s="12">
        <f>+Alapadatok!L659</f>
        <v>103</v>
      </c>
      <c r="F600" s="12">
        <f>+Alapadatok!M659</f>
        <v>89.2</v>
      </c>
      <c r="G600" s="12">
        <f>+Alapadatok!N659</f>
        <v>113.7</v>
      </c>
      <c r="H600" s="12">
        <f>+Alapadatok!O659</f>
        <v>83.1</v>
      </c>
      <c r="I600" s="12">
        <f>+Alapadatok!P659</f>
        <v>102.6</v>
      </c>
      <c r="J600" s="12">
        <f>+Alapadatok!Q659</f>
        <v>153.69999999999999</v>
      </c>
      <c r="K600" s="12">
        <f>+Alapadatok!R659</f>
        <v>94.1</v>
      </c>
      <c r="L600" s="12">
        <f>+Alapadatok!S659</f>
        <v>94</v>
      </c>
      <c r="M600" s="12">
        <f>+Alapadatok!T659</f>
        <v>78.599999999999994</v>
      </c>
      <c r="N600" s="12">
        <f>+Alapadatok!U659</f>
        <v>157.1</v>
      </c>
      <c r="O600" s="12">
        <f>+Alapadatok!V659</f>
        <v>88.9</v>
      </c>
      <c r="P600" s="12">
        <f>+Alapadatok!W659</f>
        <v>75.099999999999994</v>
      </c>
      <c r="Q600" s="12">
        <f>+Alapadatok!X659</f>
        <v>116.5</v>
      </c>
      <c r="R600" s="12">
        <f>+Alapadatok!Y659</f>
        <v>77.2</v>
      </c>
      <c r="S600" s="12">
        <f>+Alapadatok!Z659</f>
        <v>115.7</v>
      </c>
      <c r="T600" s="12">
        <f>+Alapadatok!AA659</f>
        <v>116.2</v>
      </c>
      <c r="U600" s="12">
        <f>+Alapadatok!AB659</f>
        <v>99.5</v>
      </c>
      <c r="V600" s="12">
        <f>+Alapadatok!AC659</f>
        <v>113</v>
      </c>
      <c r="W600" s="12">
        <f>+Alapadatok!AD659</f>
        <v>92.6</v>
      </c>
      <c r="X600" s="12">
        <f>+Alapadatok!AE659</f>
        <v>104.6</v>
      </c>
    </row>
    <row r="601" spans="1:24" x14ac:dyDescent="0.2">
      <c r="A601" s="3" t="str">
        <f>+A568</f>
        <v>Villamosenergia-, gáz-, gőzellátás, légkondicionálás, D</v>
      </c>
      <c r="B601" s="12">
        <f>+Alapadatok!I660</f>
        <v>94.5</v>
      </c>
      <c r="C601" s="12">
        <f>+Alapadatok!J660</f>
        <v>99.4</v>
      </c>
      <c r="D601" s="12">
        <f>+Alapadatok!K660</f>
        <v>120.5</v>
      </c>
      <c r="E601" s="12">
        <f>+Alapadatok!L660</f>
        <v>97.2</v>
      </c>
      <c r="F601" s="12">
        <f>+Alapadatok!M660</f>
        <v>100.9</v>
      </c>
      <c r="G601" s="12">
        <f>+Alapadatok!N660</f>
        <v>101.7</v>
      </c>
      <c r="H601" s="12">
        <f>+Alapadatok!O660</f>
        <v>102.3</v>
      </c>
      <c r="I601" s="12">
        <f>+Alapadatok!P660</f>
        <v>101.2</v>
      </c>
      <c r="J601" s="12">
        <f>+Alapadatok!Q660</f>
        <v>96.3</v>
      </c>
      <c r="K601" s="12">
        <f>+Alapadatok!R660</f>
        <v>96.7</v>
      </c>
      <c r="L601" s="12">
        <f>+Alapadatok!S660</f>
        <v>86.8</v>
      </c>
      <c r="M601" s="12">
        <f>+Alapadatok!T660</f>
        <v>106</v>
      </c>
      <c r="N601" s="12">
        <f>+Alapadatok!U660</f>
        <v>111</v>
      </c>
      <c r="O601" s="12">
        <f>+Alapadatok!V660</f>
        <v>90.7</v>
      </c>
      <c r="P601" s="12">
        <f>+Alapadatok!W660</f>
        <v>117.9</v>
      </c>
      <c r="Q601" s="12">
        <f>+Alapadatok!X660</f>
        <v>113.6</v>
      </c>
      <c r="R601" s="12">
        <f>+Alapadatok!Y660</f>
        <v>100</v>
      </c>
      <c r="S601" s="12">
        <f>+Alapadatok!Z660</f>
        <v>92.5</v>
      </c>
      <c r="T601" s="12">
        <f>+Alapadatok!AA660</f>
        <v>93.7</v>
      </c>
      <c r="U601" s="12">
        <f>+Alapadatok!AB660</f>
        <v>104.9</v>
      </c>
      <c r="V601" s="12">
        <f>+Alapadatok!AC660</f>
        <v>106.4</v>
      </c>
      <c r="W601" s="12">
        <f>+Alapadatok!AD660</f>
        <v>104.9</v>
      </c>
      <c r="X601" s="12">
        <f>+Alapadatok!AE660</f>
        <v>110.5</v>
      </c>
    </row>
  </sheetData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V1945"/>
  <sheetViews>
    <sheetView zoomScale="80" zoomScaleNormal="80" workbookViewId="0">
      <pane xSplit="2" ySplit="2" topLeftCell="C3" activePane="bottomRight" state="frozen"/>
      <selection pane="topRight" activeCell="C1" sqref="C1"/>
      <selection pane="bottomLeft" activeCell="A2" sqref="A2"/>
      <selection pane="bottomRight"/>
    </sheetView>
  </sheetViews>
  <sheetFormatPr defaultColWidth="9.33203125" defaultRowHeight="12.75" x14ac:dyDescent="0.2"/>
  <cols>
    <col min="1" max="1" width="113.1640625" style="3" customWidth="1"/>
    <col min="2" max="2" width="15.6640625" style="3" customWidth="1"/>
    <col min="3" max="3" width="12.1640625" style="3" customWidth="1"/>
    <col min="4" max="4" width="11.5" style="3" customWidth="1"/>
    <col min="5" max="6" width="12" style="3" customWidth="1"/>
    <col min="7" max="7" width="12.83203125" style="3" customWidth="1"/>
    <col min="8" max="8" width="17.83203125" style="3" customWidth="1"/>
    <col min="9" max="9" width="15.83203125" style="3" customWidth="1"/>
    <col min="10" max="10" width="13.33203125" style="3" bestFit="1" customWidth="1"/>
    <col min="11" max="11" width="16.6640625" style="3" customWidth="1"/>
    <col min="12" max="12" width="12.83203125" style="3" customWidth="1"/>
    <col min="13" max="14" width="13.83203125" style="3" customWidth="1"/>
    <col min="15" max="17" width="16" style="3" customWidth="1"/>
    <col min="18" max="19" width="16.6640625" style="3" bestFit="1" customWidth="1"/>
    <col min="20" max="20" width="18.6640625" style="3" customWidth="1"/>
    <col min="21" max="21" width="16.6640625" style="3" bestFit="1" customWidth="1"/>
    <col min="22" max="22" width="13.83203125" style="4" customWidth="1"/>
    <col min="23" max="23" width="12.33203125" style="3" customWidth="1"/>
    <col min="24" max="24" width="12.5" style="3" customWidth="1"/>
    <col min="25" max="25" width="11.5" style="3" customWidth="1"/>
    <col min="26" max="26" width="15.33203125" style="3" bestFit="1" customWidth="1"/>
    <col min="27" max="27" width="11.5" style="3" customWidth="1"/>
    <col min="28" max="28" width="13.33203125" style="3" bestFit="1" customWidth="1"/>
    <col min="29" max="29" width="11.83203125" style="3" customWidth="1"/>
    <col min="30" max="30" width="15" style="3" customWidth="1"/>
    <col min="31" max="31" width="13.1640625" style="3" customWidth="1"/>
    <col min="32" max="32" width="11.1640625" style="3" customWidth="1"/>
    <col min="33" max="33" width="10.83203125" style="3" customWidth="1"/>
    <col min="34" max="34" width="17.83203125" style="3" customWidth="1"/>
    <col min="35" max="35" width="14.1640625" style="3" customWidth="1"/>
    <col min="36" max="36" width="13.6640625" style="3" customWidth="1"/>
    <col min="37" max="37" width="11.83203125" style="3" customWidth="1"/>
    <col min="38" max="38" width="9.33203125" style="3"/>
    <col min="39" max="40" width="9.6640625" style="3" bestFit="1" customWidth="1"/>
    <col min="41" max="16384" width="9.33203125" style="3"/>
  </cols>
  <sheetData>
    <row r="1" spans="1:40" s="32" customFormat="1" ht="24" customHeight="1" x14ac:dyDescent="0.25">
      <c r="A1" s="230" t="s">
        <v>860</v>
      </c>
      <c r="V1" s="231"/>
    </row>
    <row r="2" spans="1:40" x14ac:dyDescent="0.2">
      <c r="A2" s="24"/>
      <c r="B2" s="24"/>
      <c r="C2" s="232" t="s">
        <v>53</v>
      </c>
      <c r="D2" s="232" t="s">
        <v>54</v>
      </c>
      <c r="E2" s="232" t="s">
        <v>55</v>
      </c>
      <c r="F2" s="232" t="s">
        <v>56</v>
      </c>
      <c r="G2" s="232" t="s">
        <v>7</v>
      </c>
      <c r="H2" s="232" t="s">
        <v>8</v>
      </c>
      <c r="I2" s="232" t="s">
        <v>9</v>
      </c>
      <c r="J2" s="232" t="s">
        <v>10</v>
      </c>
      <c r="K2" s="232" t="s">
        <v>11</v>
      </c>
      <c r="L2" s="232" t="s">
        <v>12</v>
      </c>
      <c r="M2" s="232" t="s">
        <v>0</v>
      </c>
      <c r="N2" s="232" t="s">
        <v>1</v>
      </c>
      <c r="O2" s="232" t="s">
        <v>2</v>
      </c>
      <c r="P2" s="232" t="s">
        <v>6</v>
      </c>
      <c r="Q2" s="232" t="s">
        <v>5</v>
      </c>
      <c r="R2" s="232" t="s">
        <v>13</v>
      </c>
      <c r="S2" s="232" t="s">
        <v>14</v>
      </c>
      <c r="T2" s="232" t="s">
        <v>15</v>
      </c>
      <c r="U2" s="232" t="s">
        <v>20</v>
      </c>
      <c r="V2" s="232" t="s">
        <v>32</v>
      </c>
      <c r="W2" s="232" t="s">
        <v>33</v>
      </c>
      <c r="X2" s="232" t="s">
        <v>34</v>
      </c>
      <c r="Y2" s="232" t="s">
        <v>35</v>
      </c>
      <c r="Z2" s="232" t="s">
        <v>170</v>
      </c>
      <c r="AA2" s="232" t="s">
        <v>724</v>
      </c>
      <c r="AB2" s="232" t="s">
        <v>725</v>
      </c>
      <c r="AC2" s="232" t="s">
        <v>727</v>
      </c>
      <c r="AD2" s="232" t="s">
        <v>728</v>
      </c>
      <c r="AE2" s="232" t="s">
        <v>729</v>
      </c>
      <c r="AF2" s="232" t="s">
        <v>730</v>
      </c>
      <c r="AG2" s="232" t="s">
        <v>731</v>
      </c>
      <c r="AH2" s="232" t="s">
        <v>732</v>
      </c>
      <c r="AI2" s="232" t="s">
        <v>810</v>
      </c>
      <c r="AJ2" s="232" t="s">
        <v>811</v>
      </c>
      <c r="AK2" s="232" t="s">
        <v>812</v>
      </c>
      <c r="AL2" s="232" t="s">
        <v>813</v>
      </c>
      <c r="AM2" s="232" t="s">
        <v>814</v>
      </c>
      <c r="AN2" s="232" t="s">
        <v>815</v>
      </c>
    </row>
    <row r="3" spans="1:40" s="46" customFormat="1" x14ac:dyDescent="0.2">
      <c r="A3" s="46" t="s">
        <v>219</v>
      </c>
      <c r="B3" s="47" t="s">
        <v>23</v>
      </c>
      <c r="C3" s="47"/>
      <c r="D3" s="47"/>
      <c r="E3" s="47"/>
      <c r="F3" s="47"/>
      <c r="G3" s="48">
        <v>10244380</v>
      </c>
      <c r="H3" s="48">
        <v>10212300</v>
      </c>
      <c r="I3" s="48">
        <v>10174442</v>
      </c>
      <c r="J3" s="48">
        <v>10135358</v>
      </c>
      <c r="K3" s="48">
        <v>10091789</v>
      </c>
      <c r="L3" s="48">
        <v>10043224</v>
      </c>
      <c r="M3" s="48">
        <v>10047319</v>
      </c>
      <c r="N3" s="48">
        <v>10174853</v>
      </c>
      <c r="O3" s="48">
        <v>10142362</v>
      </c>
      <c r="P3" s="48">
        <v>10116742</v>
      </c>
      <c r="Q3" s="48">
        <v>10097549</v>
      </c>
      <c r="R3" s="48">
        <v>10076581</v>
      </c>
      <c r="S3" s="48">
        <v>10066158</v>
      </c>
      <c r="T3" s="48">
        <v>10045401</v>
      </c>
      <c r="U3" s="137">
        <v>10030975</v>
      </c>
      <c r="V3" s="137">
        <v>10014324</v>
      </c>
      <c r="W3" s="137">
        <v>9985722</v>
      </c>
      <c r="X3" s="138">
        <v>9931925</v>
      </c>
      <c r="Y3" s="138">
        <v>9908798</v>
      </c>
      <c r="Z3" s="138">
        <v>9877365</v>
      </c>
      <c r="AA3" s="138">
        <v>9855571</v>
      </c>
      <c r="AB3" s="138">
        <v>9830485</v>
      </c>
      <c r="AC3" s="138">
        <v>9797561</v>
      </c>
      <c r="AD3" s="138">
        <v>9778371</v>
      </c>
    </row>
    <row r="4" spans="1:40" s="46" customFormat="1" x14ac:dyDescent="0.2">
      <c r="A4" s="46" t="s">
        <v>221</v>
      </c>
      <c r="B4" s="47" t="s">
        <v>4</v>
      </c>
      <c r="C4" s="47"/>
      <c r="D4" s="47"/>
      <c r="E4" s="47"/>
      <c r="F4" s="47"/>
      <c r="G4" s="49">
        <v>3969936</v>
      </c>
      <c r="H4" s="49">
        <v>3989108</v>
      </c>
      <c r="I4" s="49">
        <v>4010781</v>
      </c>
      <c r="J4" s="49">
        <v>4031953</v>
      </c>
      <c r="K4" s="49">
        <v>4047813</v>
      </c>
      <c r="L4" s="49">
        <v>4061279</v>
      </c>
      <c r="M4" s="49">
        <v>4062697</v>
      </c>
      <c r="N4" s="49">
        <v>4076640</v>
      </c>
      <c r="O4" s="49">
        <v>4104019</v>
      </c>
      <c r="P4" s="49">
        <v>4133975</v>
      </c>
      <c r="Q4" s="49">
        <v>4172787</v>
      </c>
      <c r="R4" s="49">
        <v>4209472</v>
      </c>
      <c r="S4" s="49">
        <v>4238452</v>
      </c>
      <c r="T4" s="49">
        <v>4270497</v>
      </c>
      <c r="U4" s="49">
        <v>4302827</v>
      </c>
      <c r="V4" s="137">
        <v>4330681</v>
      </c>
      <c r="W4" s="137">
        <v>4390301.9999999925</v>
      </c>
      <c r="X4" s="137">
        <v>4393631</v>
      </c>
      <c r="Y4" s="137">
        <v>4402008</v>
      </c>
      <c r="Z4" s="137">
        <v>4408050</v>
      </c>
      <c r="AA4" s="138">
        <v>4414684</v>
      </c>
      <c r="AB4" s="138">
        <v>4420296</v>
      </c>
      <c r="AC4" s="138">
        <v>4427805</v>
      </c>
      <c r="AD4" s="138">
        <v>4439959</v>
      </c>
      <c r="AE4" s="138">
        <v>4455491</v>
      </c>
    </row>
    <row r="5" spans="1:40" s="46" customFormat="1" x14ac:dyDescent="0.2">
      <c r="A5" s="46" t="s">
        <v>24</v>
      </c>
      <c r="B5" s="47" t="s">
        <v>25</v>
      </c>
      <c r="C5" s="47"/>
      <c r="D5" s="47"/>
      <c r="E5" s="47"/>
      <c r="F5" s="47"/>
      <c r="G5" s="49">
        <v>436976.1</v>
      </c>
      <c r="H5" s="49">
        <v>414481.3</v>
      </c>
      <c r="I5" s="49">
        <v>390428.40000000165</v>
      </c>
      <c r="J5" s="49">
        <v>375206</v>
      </c>
      <c r="K5" s="49">
        <v>372641.1</v>
      </c>
      <c r="L5" s="49">
        <v>364338.19999999908</v>
      </c>
      <c r="M5" s="49">
        <v>383748.59999999893</v>
      </c>
      <c r="N5" s="49">
        <v>368626.1</v>
      </c>
      <c r="O5" s="49">
        <v>377357.80000000086</v>
      </c>
      <c r="P5" s="49">
        <v>391277.30000000098</v>
      </c>
      <c r="Q5" s="49">
        <v>368362.09999999951</v>
      </c>
      <c r="R5" s="49">
        <v>367764.4</v>
      </c>
      <c r="S5" s="49">
        <v>366867.29999999888</v>
      </c>
      <c r="T5" s="49">
        <v>371923.6</v>
      </c>
      <c r="U5" s="49">
        <v>358490.6</v>
      </c>
      <c r="V5" s="139">
        <f>+V8</f>
        <v>359779.1</v>
      </c>
      <c r="W5" s="139">
        <f>+W8</f>
        <v>341079.3</v>
      </c>
      <c r="X5" s="139">
        <f>+X8</f>
        <v>339940</v>
      </c>
      <c r="Y5" s="139">
        <f>+Y8</f>
        <v>341571.6</v>
      </c>
      <c r="Z5" s="49">
        <v>328958.5</v>
      </c>
      <c r="AA5" s="138">
        <f>+AA8</f>
        <v>325613.89999999967</v>
      </c>
      <c r="AB5" s="138">
        <f>+AB8</f>
        <v>334765.48000000068</v>
      </c>
      <c r="AC5" s="138">
        <f>+AC8</f>
        <v>335449.75999999989</v>
      </c>
      <c r="AD5" s="138">
        <f>+AD8</f>
        <v>340787.12000000017</v>
      </c>
      <c r="AE5" s="138"/>
    </row>
    <row r="6" spans="1:40" s="46" customFormat="1" x14ac:dyDescent="0.2">
      <c r="A6" s="50" t="s">
        <v>26</v>
      </c>
      <c r="B6" s="47" t="s">
        <v>25</v>
      </c>
      <c r="C6" s="47"/>
      <c r="D6" s="47"/>
      <c r="E6" s="47"/>
      <c r="F6" s="47"/>
      <c r="G6" s="49">
        <v>7849.5000000000291</v>
      </c>
      <c r="H6" s="49">
        <v>6908.0000000000127</v>
      </c>
      <c r="I6" s="49">
        <v>5866.6000000000104</v>
      </c>
      <c r="J6" s="49">
        <v>5071.7000000000126</v>
      </c>
      <c r="K6" s="49">
        <v>4568.7</v>
      </c>
      <c r="L6" s="49">
        <v>4401.8999999999896</v>
      </c>
      <c r="M6" s="49">
        <v>4311.1999999999871</v>
      </c>
      <c r="N6" s="49">
        <v>3806.0999999999881</v>
      </c>
      <c r="O6" s="49">
        <v>3823.6999999999784</v>
      </c>
      <c r="P6" s="49">
        <v>3910.4999999999741</v>
      </c>
      <c r="Q6" s="49">
        <v>3660.1999999999766</v>
      </c>
      <c r="R6" s="49">
        <v>3398.4999999999773</v>
      </c>
      <c r="S6" s="49">
        <v>3298.099999999969</v>
      </c>
      <c r="T6" s="49">
        <v>3811.7999999999565</v>
      </c>
      <c r="U6" s="49">
        <v>3312</v>
      </c>
      <c r="V6" s="51"/>
      <c r="W6" s="51"/>
      <c r="X6" s="51"/>
      <c r="Y6" s="51"/>
      <c r="Z6" s="49">
        <v>2306.9</v>
      </c>
    </row>
    <row r="7" spans="1:40" s="46" customFormat="1" x14ac:dyDescent="0.2">
      <c r="A7" s="46" t="s">
        <v>27</v>
      </c>
      <c r="B7" s="47" t="s">
        <v>25</v>
      </c>
      <c r="C7" s="47"/>
      <c r="D7" s="47"/>
      <c r="E7" s="47"/>
      <c r="F7" s="47"/>
      <c r="G7" s="49">
        <v>652959.79999999923</v>
      </c>
      <c r="H7" s="49">
        <v>639696.80000000005</v>
      </c>
      <c r="I7" s="49">
        <v>608372.29999999935</v>
      </c>
      <c r="J7" s="49">
        <v>570614.80000000075</v>
      </c>
      <c r="K7" s="49">
        <v>549843.39999999944</v>
      </c>
      <c r="L7" s="49">
        <v>588459.90000000061</v>
      </c>
      <c r="M7" s="49">
        <v>530483.59999999928</v>
      </c>
      <c r="N7" s="49">
        <v>519549.3</v>
      </c>
      <c r="O7" s="49">
        <v>525178.5</v>
      </c>
      <c r="P7" s="139">
        <f t="shared" ref="P7:U7" si="0">+P49</f>
        <v>525082</v>
      </c>
      <c r="Q7" s="139">
        <f t="shared" si="0"/>
        <v>557456.4</v>
      </c>
      <c r="R7" s="139">
        <f t="shared" si="0"/>
        <v>588064</v>
      </c>
      <c r="S7" s="139">
        <f t="shared" si="0"/>
        <v>567303.40000000095</v>
      </c>
      <c r="T7" s="139">
        <f t="shared" si="0"/>
        <v>533889.4</v>
      </c>
      <c r="U7" s="139">
        <f t="shared" si="0"/>
        <v>542106.19999999995</v>
      </c>
      <c r="V7" s="139">
        <f t="shared" ref="V7:AD7" si="1">+V49</f>
        <v>529022.19999999995</v>
      </c>
      <c r="W7" s="139">
        <f t="shared" si="1"/>
        <v>556338.4</v>
      </c>
      <c r="X7" s="139">
        <f t="shared" si="1"/>
        <v>467594</v>
      </c>
      <c r="Y7" s="139">
        <f t="shared" si="1"/>
        <v>435691.6</v>
      </c>
      <c r="Z7" s="139">
        <f t="shared" si="1"/>
        <v>496330.8</v>
      </c>
      <c r="AA7" s="137">
        <f t="shared" si="1"/>
        <v>493359.4</v>
      </c>
      <c r="AB7" s="137">
        <f t="shared" si="1"/>
        <v>494856.5</v>
      </c>
      <c r="AC7" s="137">
        <f t="shared" si="1"/>
        <v>561795.6</v>
      </c>
      <c r="AD7" s="137">
        <f t="shared" si="1"/>
        <v>552504.5</v>
      </c>
    </row>
    <row r="8" spans="1:40" s="46" customFormat="1" x14ac:dyDescent="0.2">
      <c r="A8" s="46" t="s">
        <v>220</v>
      </c>
      <c r="B8" s="47"/>
      <c r="C8" s="47"/>
      <c r="D8" s="47"/>
      <c r="E8" s="47"/>
      <c r="F8" s="47"/>
      <c r="G8" s="49">
        <f t="shared" ref="G8:O8" si="2">+G6+G5</f>
        <v>444825.59999999998</v>
      </c>
      <c r="H8" s="49">
        <f t="shared" si="2"/>
        <v>421389.3</v>
      </c>
      <c r="I8" s="49">
        <f t="shared" si="2"/>
        <v>396295.00000000169</v>
      </c>
      <c r="J8" s="49">
        <f t="shared" si="2"/>
        <v>380277.7</v>
      </c>
      <c r="K8" s="49">
        <f t="shared" si="2"/>
        <v>377209.8</v>
      </c>
      <c r="L8" s="49">
        <f t="shared" si="2"/>
        <v>368740.09999999905</v>
      </c>
      <c r="M8" s="49">
        <f t="shared" si="2"/>
        <v>388059.79999999894</v>
      </c>
      <c r="N8" s="49">
        <f t="shared" si="2"/>
        <v>372432.19999999995</v>
      </c>
      <c r="O8" s="49">
        <f t="shared" si="2"/>
        <v>381181.50000000081</v>
      </c>
      <c r="P8" s="49">
        <f t="shared" ref="P8:U8" si="3">+P6+P5</f>
        <v>395187.80000000098</v>
      </c>
      <c r="Q8" s="49">
        <f t="shared" si="3"/>
        <v>372022.29999999946</v>
      </c>
      <c r="R8" s="49">
        <f t="shared" si="3"/>
        <v>371162.9</v>
      </c>
      <c r="S8" s="49">
        <f t="shared" si="3"/>
        <v>370165.39999999886</v>
      </c>
      <c r="T8" s="49">
        <f t="shared" si="3"/>
        <v>375735.39999999991</v>
      </c>
      <c r="U8" s="49">
        <f t="shared" si="3"/>
        <v>361802.6</v>
      </c>
      <c r="V8" s="51">
        <f>+V44</f>
        <v>359779.1</v>
      </c>
      <c r="W8" s="51">
        <f>+W44</f>
        <v>341079.3</v>
      </c>
      <c r="X8" s="51">
        <f>+X44</f>
        <v>339940</v>
      </c>
      <c r="Y8" s="51">
        <f>+Y44</f>
        <v>341571.6</v>
      </c>
      <c r="Z8" s="49">
        <f>+Z6+Z5</f>
        <v>331265.40000000002</v>
      </c>
      <c r="AA8" s="51">
        <f>+AA44</f>
        <v>325613.89999999967</v>
      </c>
      <c r="AB8" s="51">
        <f>+AB44</f>
        <v>334765.48000000068</v>
      </c>
      <c r="AC8" s="51">
        <f>+AC44</f>
        <v>335449.75999999989</v>
      </c>
      <c r="AD8" s="51">
        <f>+AD44</f>
        <v>340787.12000000017</v>
      </c>
    </row>
    <row r="9" spans="1:40" s="46" customFormat="1" x14ac:dyDescent="0.2">
      <c r="A9" s="46" t="s">
        <v>28</v>
      </c>
      <c r="B9" s="47" t="s">
        <v>21</v>
      </c>
      <c r="C9" s="47"/>
      <c r="D9" s="47"/>
      <c r="E9" s="47"/>
      <c r="F9" s="47"/>
      <c r="G9" s="52">
        <f t="shared" ref="G9:U9" si="4">+((+G5+G6)/G3)*1000</f>
        <v>43.421427162990831</v>
      </c>
      <c r="H9" s="52">
        <f t="shared" si="4"/>
        <v>41.262918245644961</v>
      </c>
      <c r="I9" s="52">
        <f t="shared" si="4"/>
        <v>38.950047580005048</v>
      </c>
      <c r="J9" s="52">
        <f t="shared" si="4"/>
        <v>37.519908028902385</v>
      </c>
      <c r="K9" s="52">
        <f t="shared" si="4"/>
        <v>37.377892066510704</v>
      </c>
      <c r="L9" s="52">
        <f t="shared" si="4"/>
        <v>36.715311736549843</v>
      </c>
      <c r="M9" s="52">
        <f t="shared" si="4"/>
        <v>38.623218791002749</v>
      </c>
      <c r="N9" s="52">
        <f t="shared" si="4"/>
        <v>36.603202031518286</v>
      </c>
      <c r="O9" s="52">
        <f t="shared" si="4"/>
        <v>37.583109338830617</v>
      </c>
      <c r="P9" s="52">
        <f t="shared" si="4"/>
        <v>39.062753601900788</v>
      </c>
      <c r="Q9" s="52">
        <f t="shared" si="4"/>
        <v>36.842831859493771</v>
      </c>
      <c r="R9" s="52">
        <f t="shared" si="4"/>
        <v>36.83420993688236</v>
      </c>
      <c r="S9" s="52">
        <f t="shared" si="4"/>
        <v>36.773255496287547</v>
      </c>
      <c r="T9" s="52">
        <f t="shared" si="4"/>
        <v>37.403723355593264</v>
      </c>
      <c r="U9" s="52">
        <f t="shared" si="4"/>
        <v>36.068537704460432</v>
      </c>
      <c r="V9" s="52">
        <f>+((+V5+V6)/V3)*1000</f>
        <v>35.926448954517546</v>
      </c>
      <c r="W9" s="52">
        <f>+((+W5+W6)/W3)*1000</f>
        <v>34.156698934739019</v>
      </c>
      <c r="X9" s="52">
        <f>+((+X5+X6)/X3)*1000</f>
        <v>34.22700030457338</v>
      </c>
      <c r="Y9" s="52">
        <f>+((+Y5+Y6)/Y3)*1000</f>
        <v>34.471547406658196</v>
      </c>
      <c r="Z9" s="52">
        <f>+((+Z5+Z6)/Z3)*1000</f>
        <v>33.537831192833316</v>
      </c>
      <c r="AA9" s="53">
        <f>+AA18</f>
        <v>33.002073284989088</v>
      </c>
      <c r="AB9" s="53">
        <f>+AB18</f>
        <v>34.01041630685198</v>
      </c>
      <c r="AC9" s="53">
        <f>+AC18</f>
        <v>34.180657616147819</v>
      </c>
      <c r="AD9" s="53">
        <f>+AD18</f>
        <v>34.816949711513118</v>
      </c>
    </row>
    <row r="10" spans="1:40" s="46" customFormat="1" x14ac:dyDescent="0.2">
      <c r="A10" s="46" t="s">
        <v>29</v>
      </c>
      <c r="B10" s="47" t="s">
        <v>22</v>
      </c>
      <c r="C10" s="47"/>
      <c r="D10" s="47"/>
      <c r="E10" s="47"/>
      <c r="F10" s="47"/>
      <c r="G10" s="52">
        <f t="shared" ref="G10:U10" si="5">+((+G5+G6)/G4)*1000</f>
        <v>112.04855695406677</v>
      </c>
      <c r="H10" s="52">
        <f t="shared" si="5"/>
        <v>105.63496902064321</v>
      </c>
      <c r="I10" s="52">
        <f t="shared" si="5"/>
        <v>98.807439249363568</v>
      </c>
      <c r="J10" s="52">
        <f t="shared" si="5"/>
        <v>94.316005171687266</v>
      </c>
      <c r="K10" s="52">
        <f t="shared" si="5"/>
        <v>93.188544036001659</v>
      </c>
      <c r="L10" s="52">
        <f t="shared" si="5"/>
        <v>90.794082356813959</v>
      </c>
      <c r="M10" s="52">
        <f t="shared" si="5"/>
        <v>95.517780430093353</v>
      </c>
      <c r="N10" s="52">
        <f t="shared" si="5"/>
        <v>91.357637662388626</v>
      </c>
      <c r="O10" s="52">
        <f t="shared" si="5"/>
        <v>92.880052455897697</v>
      </c>
      <c r="P10" s="52">
        <f t="shared" si="5"/>
        <v>95.595111242811342</v>
      </c>
      <c r="Q10" s="52">
        <f t="shared" si="5"/>
        <v>89.154394892430275</v>
      </c>
      <c r="R10" s="52">
        <f t="shared" si="5"/>
        <v>88.173267336140981</v>
      </c>
      <c r="S10" s="52">
        <f t="shared" si="5"/>
        <v>87.335045908270018</v>
      </c>
      <c r="T10" s="52">
        <f t="shared" si="5"/>
        <v>87.983998115441821</v>
      </c>
      <c r="U10" s="52">
        <f t="shared" si="5"/>
        <v>84.084858628989721</v>
      </c>
      <c r="V10" s="52">
        <f t="shared" ref="V10:AD10" si="6">+((+V5+V6)/V4)*1000</f>
        <v>83.076795543241346</v>
      </c>
      <c r="W10" s="52">
        <f t="shared" si="6"/>
        <v>77.689256912166996</v>
      </c>
      <c r="X10" s="52">
        <f t="shared" si="6"/>
        <v>77.371085555432401</v>
      </c>
      <c r="Y10" s="52">
        <f t="shared" si="6"/>
        <v>77.594497783738689</v>
      </c>
      <c r="Z10" s="52">
        <f t="shared" si="6"/>
        <v>75.150100384523768</v>
      </c>
      <c r="AA10" s="52">
        <f t="shared" si="6"/>
        <v>73.757011826894001</v>
      </c>
      <c r="AB10" s="52">
        <f t="shared" si="6"/>
        <v>75.733724619346916</v>
      </c>
      <c r="AC10" s="52">
        <f t="shared" si="6"/>
        <v>75.759831338552601</v>
      </c>
      <c r="AD10" s="52">
        <f t="shared" si="6"/>
        <v>76.754564625484193</v>
      </c>
    </row>
    <row r="11" spans="1:40" s="46" customFormat="1" x14ac:dyDescent="0.2">
      <c r="A11" s="46" t="s">
        <v>18</v>
      </c>
      <c r="B11" s="47" t="s">
        <v>21</v>
      </c>
      <c r="C11" s="47"/>
      <c r="D11" s="47"/>
      <c r="E11" s="47"/>
      <c r="F11" s="47"/>
      <c r="G11" s="52">
        <f t="shared" ref="G11:U11" si="7">+G7/G3*1000</f>
        <v>63.738342388704751</v>
      </c>
      <c r="H11" s="52">
        <f t="shared" si="7"/>
        <v>62.639836275863416</v>
      </c>
      <c r="I11" s="52">
        <f t="shared" si="7"/>
        <v>59.794168564723194</v>
      </c>
      <c r="J11" s="52">
        <f t="shared" si="7"/>
        <v>56.299422279903752</v>
      </c>
      <c r="K11" s="52">
        <f t="shared" si="7"/>
        <v>54.484234658493101</v>
      </c>
      <c r="L11" s="52">
        <f t="shared" si="7"/>
        <v>58.59272878908213</v>
      </c>
      <c r="M11" s="52">
        <f t="shared" si="7"/>
        <v>52.798522670575032</v>
      </c>
      <c r="N11" s="52">
        <f t="shared" si="7"/>
        <v>51.062093968335461</v>
      </c>
      <c r="O11" s="52">
        <f t="shared" si="7"/>
        <v>51.78068974465711</v>
      </c>
      <c r="P11" s="52">
        <f t="shared" si="7"/>
        <v>51.902282375096647</v>
      </c>
      <c r="Q11" s="52">
        <f t="shared" si="7"/>
        <v>55.207100257696197</v>
      </c>
      <c r="R11" s="52">
        <f t="shared" si="7"/>
        <v>58.359477286988515</v>
      </c>
      <c r="S11" s="52">
        <f t="shared" si="7"/>
        <v>56.357490116884811</v>
      </c>
      <c r="T11" s="52">
        <f t="shared" si="7"/>
        <v>53.147644379751497</v>
      </c>
      <c r="U11" s="52">
        <f t="shared" si="7"/>
        <v>54.043221122572831</v>
      </c>
      <c r="V11" s="52">
        <f t="shared" ref="V11:AD11" si="8">+V7/V3*1000</f>
        <v>52.82655124799237</v>
      </c>
      <c r="W11" s="52">
        <f t="shared" si="8"/>
        <v>55.713387574779269</v>
      </c>
      <c r="X11" s="52">
        <f t="shared" si="8"/>
        <v>47.079896394706964</v>
      </c>
      <c r="Y11" s="52">
        <f t="shared" si="8"/>
        <v>43.970176806510743</v>
      </c>
      <c r="Z11" s="52">
        <f t="shared" si="8"/>
        <v>50.249312443146522</v>
      </c>
      <c r="AA11" s="52">
        <f t="shared" si="8"/>
        <v>50.058936209784299</v>
      </c>
      <c r="AB11" s="52">
        <f t="shared" si="8"/>
        <v>50.338971068060218</v>
      </c>
      <c r="AC11" s="52">
        <f t="shared" si="8"/>
        <v>57.340352359122846</v>
      </c>
      <c r="AD11" s="52">
        <f t="shared" si="8"/>
        <v>56.502714000113109</v>
      </c>
    </row>
    <row r="12" spans="1:40" s="46" customFormat="1" x14ac:dyDescent="0.2">
      <c r="A12" s="46" t="s">
        <v>19</v>
      </c>
      <c r="B12" s="47" t="s">
        <v>22</v>
      </c>
      <c r="C12" s="47"/>
      <c r="D12" s="47"/>
      <c r="E12" s="47"/>
      <c r="F12" s="47"/>
      <c r="G12" s="52">
        <f t="shared" ref="G12:U12" si="9">+G7/G4*1000</f>
        <v>164.47615276417534</v>
      </c>
      <c r="H12" s="52">
        <f t="shared" si="9"/>
        <v>160.36086262893861</v>
      </c>
      <c r="I12" s="52">
        <f t="shared" si="9"/>
        <v>151.68424803049567</v>
      </c>
      <c r="J12" s="52">
        <f t="shared" si="9"/>
        <v>141.52317747751542</v>
      </c>
      <c r="K12" s="52">
        <f t="shared" si="9"/>
        <v>135.83715453258327</v>
      </c>
      <c r="L12" s="52">
        <f t="shared" si="9"/>
        <v>144.89521650691827</v>
      </c>
      <c r="M12" s="52">
        <f t="shared" si="9"/>
        <v>130.57424661499473</v>
      </c>
      <c r="N12" s="52">
        <f t="shared" si="9"/>
        <v>127.44546979865773</v>
      </c>
      <c r="O12" s="52">
        <f t="shared" si="9"/>
        <v>127.96687832098245</v>
      </c>
      <c r="P12" s="52">
        <f t="shared" si="9"/>
        <v>127.01624949352622</v>
      </c>
      <c r="Q12" s="52">
        <f t="shared" si="9"/>
        <v>133.59330346840133</v>
      </c>
      <c r="R12" s="52">
        <f t="shared" si="9"/>
        <v>139.7001809253037</v>
      </c>
      <c r="S12" s="52">
        <f t="shared" si="9"/>
        <v>133.84683842119742</v>
      </c>
      <c r="T12" s="52">
        <f t="shared" si="9"/>
        <v>125.0180950835465</v>
      </c>
      <c r="U12" s="52">
        <f t="shared" si="9"/>
        <v>125.98837926786271</v>
      </c>
      <c r="V12" s="52">
        <f t="shared" ref="V12:AD12" si="10">+V7/V4*1000</f>
        <v>122.1568155216235</v>
      </c>
      <c r="W12" s="52">
        <f t="shared" si="10"/>
        <v>126.71984751846249</v>
      </c>
      <c r="X12" s="52">
        <f t="shared" si="10"/>
        <v>106.42541442374201</v>
      </c>
      <c r="Y12" s="52">
        <f t="shared" si="10"/>
        <v>98.975649294594646</v>
      </c>
      <c r="Z12" s="52">
        <f t="shared" si="10"/>
        <v>112.59645421444857</v>
      </c>
      <c r="AA12" s="52">
        <f t="shared" si="10"/>
        <v>111.75418217929075</v>
      </c>
      <c r="AB12" s="52">
        <f t="shared" si="10"/>
        <v>111.95098699272629</v>
      </c>
      <c r="AC12" s="52">
        <f t="shared" si="10"/>
        <v>126.87902922554176</v>
      </c>
      <c r="AD12" s="52">
        <f t="shared" si="10"/>
        <v>124.4390995502436</v>
      </c>
    </row>
    <row r="13" spans="1:40" x14ac:dyDescent="0.2">
      <c r="Y13" s="3">
        <f t="shared" ref="Y13:AD13" si="11">+Y9*1000/365</f>
        <v>94.442595634679989</v>
      </c>
      <c r="Z13" s="3">
        <f t="shared" si="11"/>
        <v>91.884469021461129</v>
      </c>
      <c r="AA13" s="3">
        <f t="shared" si="11"/>
        <v>90.416639136956391</v>
      </c>
      <c r="AB13" s="3">
        <f t="shared" si="11"/>
        <v>93.179222758498568</v>
      </c>
      <c r="AC13" s="3">
        <f t="shared" si="11"/>
        <v>93.64563730451458</v>
      </c>
      <c r="AD13" s="3">
        <f t="shared" si="11"/>
        <v>95.388903319214023</v>
      </c>
    </row>
    <row r="14" spans="1:40" x14ac:dyDescent="0.2">
      <c r="Q14" s="3">
        <f>+Q19/$D19</f>
        <v>1.1857173125996077</v>
      </c>
      <c r="R14" s="3">
        <f t="shared" ref="R14:Y14" si="12">+R19/$D19</f>
        <v>1.1909719855183278</v>
      </c>
      <c r="S14" s="3">
        <f t="shared" si="12"/>
        <v>1.1964993413234333</v>
      </c>
      <c r="T14" s="3">
        <f t="shared" si="12"/>
        <v>1.2019253622721118</v>
      </c>
      <c r="U14" s="3">
        <f t="shared" si="12"/>
        <v>1.2011699569787473</v>
      </c>
      <c r="V14" s="3">
        <f t="shared" si="12"/>
        <v>1.201405790826432</v>
      </c>
      <c r="W14" s="3">
        <f t="shared" si="12"/>
        <v>1.2160588110657662</v>
      </c>
      <c r="X14" s="3">
        <f t="shared" si="12"/>
        <v>1.2172140284290331</v>
      </c>
      <c r="Y14" s="3">
        <f t="shared" si="12"/>
        <v>1.2054204935928734</v>
      </c>
    </row>
    <row r="15" spans="1:40" x14ac:dyDescent="0.2">
      <c r="A15" s="54" t="s">
        <v>30</v>
      </c>
      <c r="B15" s="47"/>
      <c r="C15" s="47"/>
      <c r="D15" s="47"/>
      <c r="E15" s="47"/>
      <c r="F15" s="47"/>
    </row>
    <row r="16" spans="1:40" x14ac:dyDescent="0.2">
      <c r="A16" s="55" t="s">
        <v>69</v>
      </c>
      <c r="B16" s="3" t="s">
        <v>4</v>
      </c>
      <c r="C16" s="3">
        <v>2431</v>
      </c>
      <c r="D16" s="3">
        <v>2585</v>
      </c>
      <c r="E16" s="3">
        <v>2717</v>
      </c>
      <c r="F16" s="3">
        <v>2802</v>
      </c>
      <c r="G16" s="3">
        <v>2880</v>
      </c>
      <c r="H16" s="3">
        <v>3047</v>
      </c>
      <c r="I16" s="3">
        <v>3084</v>
      </c>
      <c r="J16" s="3">
        <v>3098</v>
      </c>
      <c r="K16" s="3">
        <v>3113</v>
      </c>
      <c r="L16" s="3">
        <v>3124</v>
      </c>
      <c r="M16" s="3">
        <v>3131</v>
      </c>
      <c r="N16" s="3">
        <v>3132</v>
      </c>
      <c r="O16" s="3">
        <v>3132</v>
      </c>
      <c r="P16" s="3">
        <v>3144</v>
      </c>
      <c r="Q16" s="3">
        <v>3144</v>
      </c>
      <c r="R16" s="3">
        <v>3144</v>
      </c>
      <c r="S16" s="3">
        <v>3144</v>
      </c>
      <c r="T16" s="3">
        <v>3152</v>
      </c>
      <c r="U16" s="3">
        <v>3152</v>
      </c>
      <c r="V16" s="4">
        <v>3152</v>
      </c>
      <c r="W16" s="3">
        <v>3152</v>
      </c>
      <c r="X16" s="3">
        <v>3154</v>
      </c>
      <c r="Y16" s="3">
        <v>3154</v>
      </c>
      <c r="Z16" s="3">
        <v>3154</v>
      </c>
      <c r="AA16" s="3">
        <v>3154</v>
      </c>
      <c r="AB16" s="3">
        <v>3155</v>
      </c>
      <c r="AC16" s="3">
        <v>3155</v>
      </c>
      <c r="AD16" s="3">
        <v>3155</v>
      </c>
    </row>
    <row r="17" spans="1:33" x14ac:dyDescent="0.2">
      <c r="A17" s="55" t="s">
        <v>58</v>
      </c>
      <c r="B17" s="3" t="s">
        <v>43</v>
      </c>
      <c r="C17" s="3">
        <v>79.2</v>
      </c>
      <c r="D17" s="3">
        <v>84.1</v>
      </c>
      <c r="E17" s="3">
        <v>87.9</v>
      </c>
      <c r="F17" s="3">
        <v>90.2</v>
      </c>
      <c r="G17" s="3">
        <v>92.5</v>
      </c>
      <c r="H17" s="3">
        <v>97.5</v>
      </c>
      <c r="I17" s="3">
        <v>98.7</v>
      </c>
      <c r="J17" s="3">
        <v>99.1</v>
      </c>
      <c r="K17" s="3">
        <v>99.4</v>
      </c>
      <c r="L17" s="3">
        <v>99.7</v>
      </c>
      <c r="M17" s="3">
        <v>99.9</v>
      </c>
      <c r="N17" s="3">
        <v>99.9</v>
      </c>
      <c r="O17" s="3">
        <v>99.9</v>
      </c>
      <c r="P17" s="3">
        <v>99.9</v>
      </c>
      <c r="Q17" s="3">
        <v>99.9</v>
      </c>
      <c r="R17" s="3">
        <v>99.9</v>
      </c>
      <c r="S17" s="3">
        <v>99.9</v>
      </c>
      <c r="T17" s="3">
        <v>100</v>
      </c>
      <c r="U17" s="3">
        <v>100</v>
      </c>
      <c r="V17" s="4">
        <v>100</v>
      </c>
      <c r="W17" s="3">
        <v>100</v>
      </c>
      <c r="X17" s="3">
        <v>100</v>
      </c>
      <c r="Y17" s="3">
        <v>100</v>
      </c>
      <c r="Z17" s="3">
        <v>100</v>
      </c>
      <c r="AA17" s="3">
        <v>100</v>
      </c>
      <c r="AB17" s="3">
        <v>100</v>
      </c>
      <c r="AC17" s="3">
        <v>100</v>
      </c>
      <c r="AD17" s="3">
        <v>100</v>
      </c>
    </row>
    <row r="18" spans="1:33" x14ac:dyDescent="0.2">
      <c r="A18" s="55" t="s">
        <v>31</v>
      </c>
      <c r="B18" s="47" t="s">
        <v>21</v>
      </c>
      <c r="C18" s="140">
        <v>55.840346378643972</v>
      </c>
      <c r="D18" s="140">
        <v>51.131651298929171</v>
      </c>
      <c r="E18" s="140">
        <v>49.367694678557122</v>
      </c>
      <c r="F18" s="140">
        <v>45.79063932563799</v>
      </c>
      <c r="G18" s="140">
        <v>43.005931973036404</v>
      </c>
      <c r="H18" s="140">
        <v>40.796857404305008</v>
      </c>
      <c r="I18" s="140">
        <v>38.433308247759143</v>
      </c>
      <c r="J18" s="140">
        <v>36.954198909318578</v>
      </c>
      <c r="K18" s="140">
        <v>36.741564165609404</v>
      </c>
      <c r="L18" s="140">
        <v>36.017150658521565</v>
      </c>
      <c r="M18" s="140">
        <v>38.004436228401431</v>
      </c>
      <c r="N18" s="140">
        <v>36.558786729973193</v>
      </c>
      <c r="O18" s="140">
        <v>37.523006967244278</v>
      </c>
      <c r="P18" s="140">
        <v>39.013354193749144</v>
      </c>
      <c r="Q18" s="140">
        <v>36.807850446003769</v>
      </c>
      <c r="R18" s="140">
        <v>36.795926267948111</v>
      </c>
      <c r="S18" s="140">
        <v>36.754226920182006</v>
      </c>
      <c r="T18" s="140">
        <v>37.357253110014994</v>
      </c>
      <c r="U18" s="140">
        <v>36.042620441059682</v>
      </c>
      <c r="V18" s="140">
        <v>35.946133804240084</v>
      </c>
      <c r="W18" s="140">
        <v>34.10785155194143</v>
      </c>
      <c r="X18" s="140">
        <v>34.112026638516419</v>
      </c>
      <c r="Y18" s="140">
        <v>34.4</v>
      </c>
      <c r="Z18" s="140">
        <v>33.477061722376405</v>
      </c>
      <c r="AA18" s="140">
        <v>33.002073284989088</v>
      </c>
      <c r="AB18" s="140">
        <v>34.01041630685198</v>
      </c>
      <c r="AC18" s="140">
        <v>34.180657616147819</v>
      </c>
      <c r="AD18" s="140">
        <v>34.816949711513118</v>
      </c>
    </row>
    <row r="19" spans="1:33" x14ac:dyDescent="0.2">
      <c r="A19" s="55" t="s">
        <v>44</v>
      </c>
      <c r="B19" s="3" t="s">
        <v>45</v>
      </c>
      <c r="C19" s="141">
        <v>52419.4</v>
      </c>
      <c r="D19" s="141">
        <v>54275.5</v>
      </c>
      <c r="E19" s="141">
        <v>55309.3</v>
      </c>
      <c r="F19" s="141">
        <v>56428.7</v>
      </c>
      <c r="G19" s="140">
        <v>57398.9</v>
      </c>
      <c r="H19" s="140">
        <v>58973.1</v>
      </c>
      <c r="I19" s="140">
        <v>59709</v>
      </c>
      <c r="J19" s="140">
        <v>60673.3</v>
      </c>
      <c r="K19" s="140">
        <v>61252.3</v>
      </c>
      <c r="L19" s="140">
        <v>61998.8</v>
      </c>
      <c r="M19" s="140" t="s">
        <v>46</v>
      </c>
      <c r="N19" s="140">
        <v>62622.1</v>
      </c>
      <c r="O19" s="140">
        <v>63148.9</v>
      </c>
      <c r="P19" s="140" t="s">
        <v>47</v>
      </c>
      <c r="Q19" s="141">
        <v>64355.4</v>
      </c>
      <c r="R19" s="141">
        <v>64640.6</v>
      </c>
      <c r="S19" s="141">
        <v>64940.6</v>
      </c>
      <c r="T19" s="141">
        <v>65235.1</v>
      </c>
      <c r="U19" s="141">
        <v>65194.1</v>
      </c>
      <c r="V19" s="141">
        <v>65206.9</v>
      </c>
      <c r="W19" s="141">
        <v>66002.2</v>
      </c>
      <c r="X19" s="141">
        <v>66064.899999999994</v>
      </c>
      <c r="Y19" s="141">
        <v>65424.800000000003</v>
      </c>
      <c r="Z19" s="141">
        <v>65153.4</v>
      </c>
      <c r="AA19" s="141">
        <v>65475.4</v>
      </c>
      <c r="AB19" s="141">
        <v>66167</v>
      </c>
      <c r="AC19" s="141">
        <v>66333.7</v>
      </c>
      <c r="AD19" s="141">
        <v>66551</v>
      </c>
    </row>
    <row r="20" spans="1:33" x14ac:dyDescent="0.2">
      <c r="A20" s="55" t="s">
        <v>48</v>
      </c>
      <c r="B20" s="3" t="s">
        <v>4</v>
      </c>
      <c r="C20" s="141">
        <v>3302930</v>
      </c>
      <c r="D20" s="141">
        <v>3385451</v>
      </c>
      <c r="E20" s="141">
        <v>3445566</v>
      </c>
      <c r="F20" s="141">
        <v>3483240</v>
      </c>
      <c r="G20" s="140">
        <v>3524560</v>
      </c>
      <c r="H20" s="140">
        <v>3590924</v>
      </c>
      <c r="I20" s="140">
        <v>3627996</v>
      </c>
      <c r="J20" s="140">
        <v>3653750</v>
      </c>
      <c r="K20" s="140">
        <v>3686983</v>
      </c>
      <c r="L20" s="140">
        <v>3710042</v>
      </c>
      <c r="M20" s="140">
        <v>3751770</v>
      </c>
      <c r="N20" s="140">
        <v>3774273</v>
      </c>
      <c r="O20" s="140">
        <v>3814868</v>
      </c>
      <c r="P20" s="140" t="s">
        <v>51</v>
      </c>
      <c r="Q20" s="141" t="s">
        <v>52</v>
      </c>
      <c r="R20" s="141">
        <v>3956168</v>
      </c>
      <c r="S20" s="141">
        <v>3996223</v>
      </c>
      <c r="T20" s="141">
        <v>4045007</v>
      </c>
      <c r="U20" s="141">
        <v>4083630</v>
      </c>
      <c r="V20" s="141">
        <v>4114652</v>
      </c>
      <c r="W20" s="141">
        <v>4127155</v>
      </c>
      <c r="X20" s="141">
        <v>4126075</v>
      </c>
      <c r="Y20" s="141">
        <v>4150484</v>
      </c>
      <c r="Z20" s="141">
        <v>4162613</v>
      </c>
      <c r="AA20" s="141">
        <v>4177997</v>
      </c>
      <c r="AB20" s="141">
        <v>4189192</v>
      </c>
      <c r="AC20" s="141">
        <v>4213069</v>
      </c>
      <c r="AD20" s="141">
        <v>4228336</v>
      </c>
    </row>
    <row r="21" spans="1:33" x14ac:dyDescent="0.2">
      <c r="A21" s="55" t="s">
        <v>59</v>
      </c>
      <c r="B21" s="3" t="s">
        <v>43</v>
      </c>
      <c r="C21" s="141">
        <v>84.9</v>
      </c>
      <c r="D21" s="141">
        <v>86.4</v>
      </c>
      <c r="E21" s="141">
        <v>87.5</v>
      </c>
      <c r="F21" s="141">
        <v>88.1</v>
      </c>
      <c r="G21" s="140">
        <v>88.8</v>
      </c>
      <c r="H21" s="140">
        <v>90</v>
      </c>
      <c r="I21" s="140">
        <v>90.5</v>
      </c>
      <c r="J21" s="140">
        <v>90.6</v>
      </c>
      <c r="K21" s="140">
        <v>91.1</v>
      </c>
      <c r="L21" s="140">
        <v>91.4</v>
      </c>
      <c r="M21" s="140">
        <v>92.1</v>
      </c>
      <c r="N21" s="140">
        <v>92.6</v>
      </c>
      <c r="O21" s="140">
        <v>93</v>
      </c>
      <c r="P21" s="140">
        <v>93.2</v>
      </c>
      <c r="Q21" s="140">
        <v>93.7</v>
      </c>
      <c r="R21" s="140">
        <v>94</v>
      </c>
      <c r="S21" s="140">
        <v>94.284965359994644</v>
      </c>
      <c r="T21" s="140">
        <v>94.7</v>
      </c>
      <c r="U21" s="140">
        <v>94.905744525633963</v>
      </c>
      <c r="V21" s="140">
        <v>95.011662138125615</v>
      </c>
      <c r="W21" s="140">
        <v>94.899924234672469</v>
      </c>
      <c r="X21" s="140">
        <v>94.7</v>
      </c>
      <c r="Y21" s="140">
        <v>94.3</v>
      </c>
      <c r="Z21" s="140">
        <v>94.432073138916294</v>
      </c>
      <c r="AA21" s="140">
        <v>94.638642312790665</v>
      </c>
      <c r="AB21" s="140">
        <v>94.771752841891129</v>
      </c>
      <c r="AC21" s="140">
        <v>95.150283266765356</v>
      </c>
      <c r="AD21" s="140">
        <v>95.233672202828899</v>
      </c>
    </row>
    <row r="22" spans="1:33" x14ac:dyDescent="0.2">
      <c r="A22" s="55" t="s">
        <v>50</v>
      </c>
      <c r="B22" s="3" t="s">
        <v>43</v>
      </c>
      <c r="C22" s="141">
        <v>93.9</v>
      </c>
      <c r="D22" s="141">
        <v>84.5</v>
      </c>
      <c r="E22" s="141">
        <v>94.7</v>
      </c>
      <c r="F22" s="141">
        <v>95</v>
      </c>
      <c r="G22" s="140">
        <v>94.5</v>
      </c>
      <c r="H22" s="140">
        <v>94.8</v>
      </c>
      <c r="I22" s="140">
        <v>94.7</v>
      </c>
      <c r="J22" s="140">
        <v>94.6</v>
      </c>
      <c r="K22" s="140">
        <v>94.6</v>
      </c>
      <c r="L22" s="140">
        <v>94.5</v>
      </c>
      <c r="M22" s="140">
        <v>95.3</v>
      </c>
      <c r="N22" s="140">
        <v>94</v>
      </c>
      <c r="O22" s="140">
        <v>95.4</v>
      </c>
      <c r="P22" s="140">
        <v>95.5</v>
      </c>
      <c r="Q22" s="140">
        <v>95.8</v>
      </c>
      <c r="R22" s="140">
        <v>95.9</v>
      </c>
      <c r="S22" s="140">
        <v>96.1</v>
      </c>
      <c r="T22" s="140">
        <v>96.493273278178464</v>
      </c>
      <c r="U22" s="140">
        <v>96.615471482778204</v>
      </c>
      <c r="V22" s="140">
        <v>96.740628483984082</v>
      </c>
      <c r="W22" s="140">
        <v>96.608435589855802</v>
      </c>
      <c r="X22" s="140">
        <v>96.5</v>
      </c>
      <c r="Y22" s="140">
        <v>95.6</v>
      </c>
      <c r="Z22" s="140">
        <v>96.268546757584588</v>
      </c>
      <c r="AA22" s="140">
        <v>96.06814357437392</v>
      </c>
      <c r="AB22" s="140">
        <v>96.268546757584588</v>
      </c>
      <c r="AC22" s="140">
        <v>96.634907631128954</v>
      </c>
      <c r="AD22" s="140">
        <v>96.797297351976397</v>
      </c>
    </row>
    <row r="23" spans="1:33" x14ac:dyDescent="0.2">
      <c r="A23" s="55" t="s">
        <v>49</v>
      </c>
      <c r="B23" s="3" t="s">
        <v>43</v>
      </c>
      <c r="C23" s="141">
        <v>70.099999999999994</v>
      </c>
      <c r="D23" s="141">
        <v>73</v>
      </c>
      <c r="E23" s="141">
        <v>75.3</v>
      </c>
      <c r="F23" s="141">
        <v>76.2</v>
      </c>
      <c r="G23" s="140">
        <v>78.599999999999994</v>
      </c>
      <c r="H23" s="140">
        <v>81.7</v>
      </c>
      <c r="I23" s="140">
        <v>82.5</v>
      </c>
      <c r="J23" s="140">
        <v>83.4</v>
      </c>
      <c r="K23" s="140">
        <v>84.5</v>
      </c>
      <c r="L23" s="140">
        <v>85.6</v>
      </c>
      <c r="M23" s="140">
        <v>86.1</v>
      </c>
      <c r="N23" s="140">
        <v>89.7</v>
      </c>
      <c r="O23" s="140">
        <v>88</v>
      </c>
      <c r="P23" s="140">
        <v>88.9</v>
      </c>
      <c r="Q23" s="140">
        <v>89.4</v>
      </c>
      <c r="R23" s="140">
        <v>89.8</v>
      </c>
      <c r="S23" s="140">
        <v>90.3</v>
      </c>
      <c r="T23" s="140">
        <v>90.761533494802777</v>
      </c>
      <c r="U23" s="140">
        <v>90.968123284779395</v>
      </c>
      <c r="V23" s="140">
        <v>90.948283864739082</v>
      </c>
      <c r="W23" s="140">
        <v>90.876000540050541</v>
      </c>
      <c r="X23" s="140">
        <v>90.1</v>
      </c>
      <c r="Y23" s="140">
        <v>90.9</v>
      </c>
      <c r="Z23" s="140">
        <v>90.904873642664981</v>
      </c>
      <c r="AA23" s="140">
        <v>90.904873642664981</v>
      </c>
      <c r="AB23" s="140">
        <v>90.861827895920044</v>
      </c>
      <c r="AC23" s="140">
        <v>91.26794531821507</v>
      </c>
      <c r="AD23" s="140">
        <v>91.139751122556248</v>
      </c>
    </row>
    <row r="24" spans="1:33" x14ac:dyDescent="0.2">
      <c r="A24" s="56" t="s">
        <v>585</v>
      </c>
      <c r="B24" s="3" t="s">
        <v>4</v>
      </c>
      <c r="C24" s="141"/>
      <c r="D24" s="141"/>
      <c r="E24" s="141"/>
      <c r="F24" s="141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1">
        <v>33938</v>
      </c>
    </row>
    <row r="25" spans="1:33" x14ac:dyDescent="0.2">
      <c r="A25" s="54" t="s">
        <v>62</v>
      </c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</row>
    <row r="26" spans="1:33" ht="25.5" x14ac:dyDescent="0.2">
      <c r="A26" s="55" t="s">
        <v>57</v>
      </c>
      <c r="B26" s="3" t="s">
        <v>4</v>
      </c>
      <c r="C26" s="142">
        <v>429</v>
      </c>
      <c r="D26" s="142">
        <v>437</v>
      </c>
      <c r="E26" s="142">
        <v>447</v>
      </c>
      <c r="F26" s="142">
        <v>456</v>
      </c>
      <c r="G26" s="142">
        <v>460</v>
      </c>
      <c r="H26" s="142">
        <v>514</v>
      </c>
      <c r="I26" s="142">
        <v>547</v>
      </c>
      <c r="J26" s="142">
        <v>647</v>
      </c>
      <c r="K26" s="142">
        <v>724</v>
      </c>
      <c r="L26" s="142">
        <v>794</v>
      </c>
      <c r="M26" s="142">
        <v>854</v>
      </c>
      <c r="N26" s="142">
        <v>992</v>
      </c>
      <c r="O26" s="142">
        <v>1156</v>
      </c>
      <c r="P26" s="142">
        <v>1302</v>
      </c>
      <c r="Q26" s="142">
        <v>1392</v>
      </c>
      <c r="R26" s="142">
        <v>1469</v>
      </c>
      <c r="S26" s="142">
        <v>1545</v>
      </c>
      <c r="T26" s="142">
        <v>1607</v>
      </c>
      <c r="U26" s="142">
        <v>1669</v>
      </c>
      <c r="V26" s="142">
        <v>1725</v>
      </c>
      <c r="W26" s="142">
        <v>1741</v>
      </c>
      <c r="X26" s="142">
        <v>1763</v>
      </c>
      <c r="Y26" s="142">
        <v>1833</v>
      </c>
      <c r="Z26" s="140">
        <v>1860</v>
      </c>
      <c r="AA26" s="140">
        <v>1900</v>
      </c>
      <c r="AB26" s="140">
        <v>1998</v>
      </c>
      <c r="AC26" s="140">
        <v>2095</v>
      </c>
      <c r="AD26" s="140">
        <v>2100</v>
      </c>
      <c r="AG26" s="3">
        <f>174/133</f>
        <v>1.3082706766917294</v>
      </c>
    </row>
    <row r="27" spans="1:33" x14ac:dyDescent="0.2">
      <c r="A27" s="55" t="s">
        <v>58</v>
      </c>
      <c r="B27" s="3" t="s">
        <v>43</v>
      </c>
      <c r="C27" s="143">
        <v>14</v>
      </c>
      <c r="D27" s="143">
        <v>14.2</v>
      </c>
      <c r="E27" s="143">
        <v>14.5</v>
      </c>
      <c r="F27" s="143">
        <v>14.7</v>
      </c>
      <c r="G27" s="143">
        <v>14.8</v>
      </c>
      <c r="H27" s="143">
        <v>16.399999999999999</v>
      </c>
      <c r="I27" s="143">
        <v>17.5</v>
      </c>
      <c r="J27" s="143">
        <v>20.7</v>
      </c>
      <c r="K27" s="143">
        <v>23.1</v>
      </c>
      <c r="L27" s="143">
        <v>25.4</v>
      </c>
      <c r="M27" s="143">
        <v>27.2</v>
      </c>
      <c r="N27" s="143">
        <v>31.6</v>
      </c>
      <c r="O27" s="143">
        <v>36.9</v>
      </c>
      <c r="P27" s="143">
        <v>41.9</v>
      </c>
      <c r="Q27" s="143">
        <v>44.2</v>
      </c>
      <c r="R27" s="143">
        <v>46.7</v>
      </c>
      <c r="S27" s="143">
        <v>49.1</v>
      </c>
      <c r="T27" s="143">
        <v>51</v>
      </c>
      <c r="U27" s="143">
        <v>53</v>
      </c>
      <c r="V27" s="143">
        <v>54.727157360406089</v>
      </c>
      <c r="W27" s="143">
        <v>55.2</v>
      </c>
      <c r="X27" s="143">
        <v>55.897273303741279</v>
      </c>
      <c r="Y27" s="142">
        <v>58.1</v>
      </c>
      <c r="Z27" s="140">
        <v>58.972733037412809</v>
      </c>
      <c r="AA27" s="140">
        <v>60.24096385542169</v>
      </c>
      <c r="AB27" s="140">
        <v>63.328050713153729</v>
      </c>
      <c r="AC27" s="140">
        <v>66.402535657686215</v>
      </c>
      <c r="AD27" s="140">
        <v>66.561014263074483</v>
      </c>
    </row>
    <row r="28" spans="1:33" ht="25.5" x14ac:dyDescent="0.2">
      <c r="A28" s="55" t="s">
        <v>570</v>
      </c>
      <c r="B28" s="47" t="s">
        <v>4</v>
      </c>
      <c r="C28" s="141">
        <v>1616714</v>
      </c>
      <c r="D28" s="141">
        <v>1648703</v>
      </c>
      <c r="E28" s="141">
        <v>1679988</v>
      </c>
      <c r="F28" s="141">
        <v>1701977</v>
      </c>
      <c r="G28" s="141">
        <v>1724746</v>
      </c>
      <c r="H28" s="141">
        <v>1761471</v>
      </c>
      <c r="I28" s="141">
        <v>1801687</v>
      </c>
      <c r="J28" s="141">
        <v>1855322</v>
      </c>
      <c r="K28" s="141">
        <v>1925604</v>
      </c>
      <c r="L28" s="141">
        <v>1992516</v>
      </c>
      <c r="M28" s="141">
        <v>2078762</v>
      </c>
      <c r="N28" s="141">
        <v>2179085</v>
      </c>
      <c r="O28" s="141">
        <v>2299383</v>
      </c>
      <c r="P28" s="141">
        <v>2298888</v>
      </c>
      <c r="Q28" s="141">
        <v>2595470</v>
      </c>
      <c r="R28" s="141">
        <v>2733853</v>
      </c>
      <c r="S28" s="141">
        <v>2856674</v>
      </c>
      <c r="T28" s="141">
        <v>2979885</v>
      </c>
      <c r="U28" s="141">
        <v>3054956</v>
      </c>
      <c r="V28" s="141">
        <v>3119437</v>
      </c>
      <c r="W28" s="141">
        <v>3144228</v>
      </c>
      <c r="X28" s="144">
        <v>3169234</v>
      </c>
      <c r="Y28" s="141">
        <v>3258172</v>
      </c>
      <c r="Z28" s="141">
        <v>3305776</v>
      </c>
      <c r="AA28" s="141">
        <v>3383559</v>
      </c>
      <c r="AB28" s="141">
        <v>3472513</v>
      </c>
      <c r="AC28" s="141">
        <v>3571061</v>
      </c>
      <c r="AD28" s="141">
        <v>3616694</v>
      </c>
    </row>
    <row r="29" spans="1:33" x14ac:dyDescent="0.2">
      <c r="A29" s="55" t="s">
        <v>59</v>
      </c>
      <c r="B29" s="3" t="s">
        <v>43</v>
      </c>
      <c r="C29" s="143">
        <v>41.6</v>
      </c>
      <c r="D29" s="143">
        <v>42.1</v>
      </c>
      <c r="E29" s="143">
        <v>42.7</v>
      </c>
      <c r="F29" s="143">
        <v>43</v>
      </c>
      <c r="G29" s="143">
        <v>43.4</v>
      </c>
      <c r="H29" s="143">
        <v>44.2</v>
      </c>
      <c r="I29" s="143">
        <v>44.9</v>
      </c>
      <c r="J29" s="143">
        <v>46</v>
      </c>
      <c r="K29" s="143">
        <v>47.6</v>
      </c>
      <c r="L29" s="143">
        <v>49.1</v>
      </c>
      <c r="M29" s="143">
        <v>51</v>
      </c>
      <c r="N29" s="143">
        <v>53.4</v>
      </c>
      <c r="O29" s="143">
        <v>56</v>
      </c>
      <c r="P29" s="143">
        <v>59.1</v>
      </c>
      <c r="Q29" s="143">
        <v>62.2</v>
      </c>
      <c r="R29" s="143">
        <v>64.900000000000006</v>
      </c>
      <c r="S29" s="143">
        <v>67.400000000000006</v>
      </c>
      <c r="T29" s="143">
        <v>69.8</v>
      </c>
      <c r="U29" s="143">
        <v>70.998810781841797</v>
      </c>
      <c r="V29" s="143">
        <v>72.031096264074861</v>
      </c>
      <c r="W29" s="143">
        <v>72.298471701822621</v>
      </c>
      <c r="X29" s="145">
        <v>72.7</v>
      </c>
      <c r="Y29" s="143">
        <v>74</v>
      </c>
      <c r="Z29" s="143">
        <v>74.994067671646192</v>
      </c>
      <c r="AA29" s="143">
        <v>76.643288624961599</v>
      </c>
      <c r="AB29" s="143">
        <v>78.558381610643266</v>
      </c>
      <c r="AC29" s="143">
        <v>80.650819085302984</v>
      </c>
      <c r="AD29" s="143">
        <v>81.457824272701615</v>
      </c>
    </row>
    <row r="30" spans="1:33" x14ac:dyDescent="0.2">
      <c r="A30" s="55" t="s">
        <v>50</v>
      </c>
      <c r="B30" s="3" t="s">
        <v>43</v>
      </c>
      <c r="C30" s="140">
        <v>64.8</v>
      </c>
      <c r="D30" s="140">
        <v>65.3</v>
      </c>
      <c r="E30" s="140">
        <v>65.7</v>
      </c>
      <c r="F30" s="140">
        <v>65.8</v>
      </c>
      <c r="G30" s="140">
        <v>65.5</v>
      </c>
      <c r="H30" s="140">
        <v>66.099999999999994</v>
      </c>
      <c r="I30" s="140">
        <v>66.400000000000006</v>
      </c>
      <c r="J30" s="140">
        <v>66.900000000000006</v>
      </c>
      <c r="K30" s="140">
        <v>67</v>
      </c>
      <c r="L30" s="140">
        <v>68.099999999999994</v>
      </c>
      <c r="M30" s="140">
        <v>69.8</v>
      </c>
      <c r="N30" s="140">
        <v>69.900000000000006</v>
      </c>
      <c r="O30" s="140">
        <v>72.2</v>
      </c>
      <c r="P30" s="140">
        <v>74.7</v>
      </c>
      <c r="Q30" s="140">
        <v>76.900000000000006</v>
      </c>
      <c r="R30" s="140">
        <v>79</v>
      </c>
      <c r="S30" s="140">
        <v>81.099999999999994</v>
      </c>
      <c r="T30" s="140">
        <v>83.211882163842674</v>
      </c>
      <c r="U30" s="140">
        <v>83.978445092115322</v>
      </c>
      <c r="V30" s="140">
        <v>84.674304783165553</v>
      </c>
      <c r="W30" s="140">
        <v>84.664731818211607</v>
      </c>
      <c r="X30" s="146">
        <v>84.7</v>
      </c>
      <c r="Y30" s="140">
        <v>85</v>
      </c>
      <c r="Z30" s="140">
        <v>87.950258135014792</v>
      </c>
      <c r="AA30" s="140">
        <v>86.753125199690757</v>
      </c>
      <c r="AB30" s="140">
        <v>87.950258135014792</v>
      </c>
      <c r="AC30" s="140">
        <v>89.048299813954088</v>
      </c>
      <c r="AD30" s="140">
        <v>89.767088338107385</v>
      </c>
    </row>
    <row r="31" spans="1:33" x14ac:dyDescent="0.2">
      <c r="A31" s="55" t="s">
        <v>49</v>
      </c>
      <c r="B31" s="3" t="s">
        <v>43</v>
      </c>
      <c r="C31" s="140">
        <v>3.2</v>
      </c>
      <c r="D31" s="140">
        <v>3.4</v>
      </c>
      <c r="E31" s="140">
        <v>3.7</v>
      </c>
      <c r="F31" s="140">
        <v>3.9</v>
      </c>
      <c r="G31" s="140">
        <v>4.4000000000000004</v>
      </c>
      <c r="H31" s="140">
        <v>5.6</v>
      </c>
      <c r="I31" s="140">
        <v>6.9</v>
      </c>
      <c r="J31" s="140">
        <v>8.5</v>
      </c>
      <c r="K31" s="140">
        <v>11.5</v>
      </c>
      <c r="L31" s="140">
        <v>14</v>
      </c>
      <c r="M31" s="140">
        <v>16.600000000000001</v>
      </c>
      <c r="N31" s="140">
        <v>20.2</v>
      </c>
      <c r="O31" s="140">
        <v>23.2</v>
      </c>
      <c r="P31" s="140">
        <v>27.4</v>
      </c>
      <c r="Q31" s="140">
        <v>31.9</v>
      </c>
      <c r="R31" s="140">
        <v>34.700000000000003</v>
      </c>
      <c r="S31" s="140">
        <v>36.700000000000003</v>
      </c>
      <c r="T31" s="140">
        <v>39.737319142615505</v>
      </c>
      <c r="U31" s="140">
        <v>41.105801523787591</v>
      </c>
      <c r="V31" s="140">
        <v>42.317308644420237</v>
      </c>
      <c r="W31" s="140">
        <v>43.173182633517847</v>
      </c>
      <c r="X31" s="146">
        <v>43.4</v>
      </c>
      <c r="Y31" s="140">
        <v>46.7</v>
      </c>
      <c r="Z31" s="140">
        <v>50.237022273712043</v>
      </c>
      <c r="AA31" s="140">
        <v>50.237022273712043</v>
      </c>
      <c r="AB31" s="140">
        <v>54.024922510425235</v>
      </c>
      <c r="AC31" s="140">
        <v>58.69115111296896</v>
      </c>
      <c r="AD31" s="140">
        <v>59.702308676483767</v>
      </c>
    </row>
    <row r="32" spans="1:33" ht="13.5" customHeight="1" x14ac:dyDescent="0.2">
      <c r="A32" s="55" t="s">
        <v>60</v>
      </c>
      <c r="B32" s="3" t="s">
        <v>45</v>
      </c>
      <c r="C32" s="147">
        <v>11963.6</v>
      </c>
      <c r="D32" s="147">
        <v>12523.6</v>
      </c>
      <c r="E32" s="147">
        <v>12932.7</v>
      </c>
      <c r="F32" s="147">
        <v>13815.1</v>
      </c>
      <c r="G32" s="147">
        <v>14902.3</v>
      </c>
      <c r="H32" s="147">
        <v>15683.3</v>
      </c>
      <c r="I32" s="147">
        <v>16974.400000000001</v>
      </c>
      <c r="J32" s="147">
        <v>18472</v>
      </c>
      <c r="K32" s="147">
        <v>20922.2</v>
      </c>
      <c r="L32" s="147">
        <v>22731.9</v>
      </c>
      <c r="M32" s="147">
        <v>24682.799999999999</v>
      </c>
      <c r="N32" s="147">
        <v>27233.4</v>
      </c>
      <c r="O32" s="147">
        <v>30536</v>
      </c>
      <c r="P32" s="147">
        <v>33267.5</v>
      </c>
      <c r="Q32" s="147">
        <v>35446.6</v>
      </c>
      <c r="R32" s="147">
        <v>36862.6</v>
      </c>
      <c r="S32" s="147">
        <v>38744</v>
      </c>
      <c r="T32" s="147">
        <v>40530</v>
      </c>
      <c r="U32" s="147">
        <v>41897</v>
      </c>
      <c r="V32" s="147">
        <v>42438.2</v>
      </c>
      <c r="W32" s="147">
        <v>43200.4</v>
      </c>
      <c r="X32" s="148">
        <v>41786.199999999997</v>
      </c>
      <c r="Y32" s="147">
        <v>42958</v>
      </c>
      <c r="Z32" s="147">
        <v>43523.9</v>
      </c>
      <c r="AA32" s="147">
        <v>44699.1</v>
      </c>
      <c r="AB32" s="147">
        <v>47819.3</v>
      </c>
      <c r="AC32" s="147">
        <v>49851.3</v>
      </c>
      <c r="AD32" s="147">
        <v>50243.7</v>
      </c>
      <c r="AE32" s="3">
        <f>+AD32/$Z32</f>
        <v>1.1543933333180161</v>
      </c>
      <c r="AF32" s="3">
        <f>+Z32/$Q32</f>
        <v>1.2278723488289427</v>
      </c>
    </row>
    <row r="33" spans="1:33" ht="38.25" x14ac:dyDescent="0.2">
      <c r="A33" s="55" t="s">
        <v>65</v>
      </c>
      <c r="B33" s="3" t="s">
        <v>61</v>
      </c>
      <c r="C33" s="147">
        <v>228.22848029546313</v>
      </c>
      <c r="D33" s="147">
        <v>230.74131053606141</v>
      </c>
      <c r="E33" s="147">
        <v>233.82505292961579</v>
      </c>
      <c r="F33" s="147">
        <v>244.82399913519188</v>
      </c>
      <c r="G33" s="147">
        <v>259.62692664842007</v>
      </c>
      <c r="H33" s="147">
        <v>265.93989462992454</v>
      </c>
      <c r="I33" s="147">
        <v>284.28545110452364</v>
      </c>
      <c r="J33" s="147">
        <v>304.45022769488389</v>
      </c>
      <c r="K33" s="147">
        <v>341.57411231904763</v>
      </c>
      <c r="L33" s="147">
        <v>366.65064485119069</v>
      </c>
      <c r="M33" s="147">
        <v>396.28803082604156</v>
      </c>
      <c r="N33" s="147">
        <v>434.88480903706522</v>
      </c>
      <c r="O33" s="147">
        <v>483.55553303382953</v>
      </c>
      <c r="P33" s="147">
        <v>521.7449264452182</v>
      </c>
      <c r="Q33" s="147">
        <v>550.79449432370859</v>
      </c>
      <c r="R33" s="147">
        <v>570</v>
      </c>
      <c r="S33" s="147">
        <v>597</v>
      </c>
      <c r="T33" s="147">
        <v>620.83717256811804</v>
      </c>
      <c r="U33" s="147">
        <v>643</v>
      </c>
      <c r="V33" s="147">
        <v>650.82376251592996</v>
      </c>
      <c r="W33" s="147">
        <v>654.52969749493207</v>
      </c>
      <c r="X33" s="148">
        <v>632.50228184709283</v>
      </c>
      <c r="Y33" s="147">
        <v>657</v>
      </c>
      <c r="Z33" s="147">
        <v>668</v>
      </c>
      <c r="AA33" s="147">
        <v>682.6</v>
      </c>
      <c r="AB33" s="147">
        <v>722.7</v>
      </c>
      <c r="AC33" s="147">
        <v>751.5</v>
      </c>
      <c r="AD33" s="147">
        <v>754.9</v>
      </c>
      <c r="AE33" s="3">
        <f>+AD33/$Z33</f>
        <v>1.1300898203592813</v>
      </c>
      <c r="AF33" s="3">
        <f>+Z33/$Q33</f>
        <v>1.2127935316786378</v>
      </c>
    </row>
    <row r="34" spans="1:33" x14ac:dyDescent="0.2">
      <c r="A34" s="55" t="s">
        <v>63</v>
      </c>
      <c r="B34" s="3" t="s">
        <v>64</v>
      </c>
      <c r="C34" s="143">
        <f>+C21-C29</f>
        <v>43.300000000000004</v>
      </c>
      <c r="D34" s="143">
        <f t="shared" ref="D34:AD34" si="13">+D21-D29</f>
        <v>44.300000000000004</v>
      </c>
      <c r="E34" s="143">
        <f t="shared" si="13"/>
        <v>44.8</v>
      </c>
      <c r="F34" s="143">
        <f t="shared" si="13"/>
        <v>45.099999999999994</v>
      </c>
      <c r="G34" s="143">
        <f t="shared" si="13"/>
        <v>45.4</v>
      </c>
      <c r="H34" s="143">
        <f t="shared" si="13"/>
        <v>45.8</v>
      </c>
      <c r="I34" s="143">
        <f t="shared" si="13"/>
        <v>45.6</v>
      </c>
      <c r="J34" s="143">
        <f t="shared" si="13"/>
        <v>44.599999999999994</v>
      </c>
      <c r="K34" s="143">
        <f t="shared" si="13"/>
        <v>43.499999999999993</v>
      </c>
      <c r="L34" s="143">
        <f t="shared" si="13"/>
        <v>42.300000000000004</v>
      </c>
      <c r="M34" s="143">
        <f t="shared" si="13"/>
        <v>41.099999999999994</v>
      </c>
      <c r="N34" s="143">
        <f t="shared" si="13"/>
        <v>39.199999999999996</v>
      </c>
      <c r="O34" s="143">
        <f t="shared" si="13"/>
        <v>37</v>
      </c>
      <c r="P34" s="143">
        <f t="shared" si="13"/>
        <v>34.1</v>
      </c>
      <c r="Q34" s="143">
        <f t="shared" si="13"/>
        <v>31.5</v>
      </c>
      <c r="R34" s="143">
        <f t="shared" si="13"/>
        <v>29.099999999999994</v>
      </c>
      <c r="S34" s="143">
        <f t="shared" si="13"/>
        <v>26.884965359994638</v>
      </c>
      <c r="T34" s="143">
        <f t="shared" si="13"/>
        <v>24.900000000000006</v>
      </c>
      <c r="U34" s="143">
        <f t="shared" si="13"/>
        <v>23.906933743792166</v>
      </c>
      <c r="V34" s="143">
        <f t="shared" si="13"/>
        <v>22.980565874050754</v>
      </c>
      <c r="W34" s="143">
        <f t="shared" si="13"/>
        <v>22.601452532849848</v>
      </c>
      <c r="X34" s="143">
        <f t="shared" si="13"/>
        <v>22</v>
      </c>
      <c r="Y34" s="143">
        <f t="shared" si="13"/>
        <v>20.299999999999997</v>
      </c>
      <c r="Z34" s="143">
        <f t="shared" si="13"/>
        <v>19.438005467270102</v>
      </c>
      <c r="AA34" s="143">
        <f t="shared" si="13"/>
        <v>17.995353687829066</v>
      </c>
      <c r="AB34" s="143">
        <f t="shared" si="13"/>
        <v>16.213371231247862</v>
      </c>
      <c r="AC34" s="143">
        <f t="shared" si="13"/>
        <v>14.499464181462372</v>
      </c>
      <c r="AD34" s="143">
        <f t="shared" si="13"/>
        <v>13.775847930127284</v>
      </c>
    </row>
    <row r="35" spans="1:33" ht="38.25" x14ac:dyDescent="0.2">
      <c r="A35" s="55" t="s">
        <v>567</v>
      </c>
      <c r="B35" s="3" t="s">
        <v>4</v>
      </c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7">
        <v>283302</v>
      </c>
      <c r="AA35" s="149"/>
      <c r="AB35" s="147"/>
      <c r="AC35" s="149">
        <v>7.9000000000000001E-2</v>
      </c>
      <c r="AD35" s="147"/>
      <c r="AE35" s="147"/>
      <c r="AF35" s="3">
        <f>+Z35*100/(Z28+Z35)</f>
        <v>7.8934478437080502</v>
      </c>
    </row>
    <row r="36" spans="1:33" ht="25.5" x14ac:dyDescent="0.2">
      <c r="A36" s="56" t="s">
        <v>568</v>
      </c>
      <c r="B36" s="3" t="s">
        <v>4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7">
        <v>20315</v>
      </c>
      <c r="AA36" s="147"/>
      <c r="AB36" s="147"/>
      <c r="AC36" s="147"/>
      <c r="AD36" s="147"/>
      <c r="AE36" s="147"/>
    </row>
    <row r="37" spans="1:33" ht="25.5" x14ac:dyDescent="0.2">
      <c r="A37" s="56" t="s">
        <v>569</v>
      </c>
      <c r="B37" s="3" t="s">
        <v>4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7">
        <v>85355</v>
      </c>
      <c r="AA37" s="147"/>
      <c r="AB37" s="147"/>
      <c r="AC37" s="147"/>
      <c r="AD37" s="147"/>
      <c r="AE37" s="147"/>
      <c r="AF37" s="3">
        <f>+(Z36+Z35)*100/(Z28+Z37+Z35+Z36)</f>
        <v>8.2175293145838371</v>
      </c>
    </row>
    <row r="38" spans="1:33" x14ac:dyDescent="0.2">
      <c r="A38" s="55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>
        <f>+(Q42-Q43)</f>
        <v>168629.09999999998</v>
      </c>
      <c r="R38" s="147">
        <f t="shared" ref="R38:AD38" si="14">+(R42-R43)</f>
        <v>156533.59999999916</v>
      </c>
      <c r="S38" s="147">
        <f t="shared" si="14"/>
        <v>155468.20000000054</v>
      </c>
      <c r="T38" s="147">
        <f t="shared" si="14"/>
        <v>152327.70000000001</v>
      </c>
      <c r="U38" s="147">
        <f t="shared" si="14"/>
        <v>148912.90000000002</v>
      </c>
      <c r="V38" s="147">
        <f t="shared" si="14"/>
        <v>150823</v>
      </c>
      <c r="W38" s="147">
        <f t="shared" si="14"/>
        <v>142767.29999999993</v>
      </c>
      <c r="X38" s="147">
        <f t="shared" si="14"/>
        <v>146221.00000000006</v>
      </c>
      <c r="Y38" s="147">
        <f t="shared" si="14"/>
        <v>146085.69999999995</v>
      </c>
      <c r="Z38" s="147">
        <f t="shared" si="14"/>
        <v>153248</v>
      </c>
      <c r="AA38" s="147">
        <f t="shared" si="14"/>
        <v>147005.69999999995</v>
      </c>
      <c r="AB38" s="147">
        <f t="shared" si="14"/>
        <v>162371.59999999998</v>
      </c>
      <c r="AC38" s="147">
        <f t="shared" si="14"/>
        <v>152399.40000000002</v>
      </c>
      <c r="AD38" s="147">
        <f t="shared" si="14"/>
        <v>171321.10000000003</v>
      </c>
    </row>
    <row r="39" spans="1:33" x14ac:dyDescent="0.2">
      <c r="A39" s="55"/>
      <c r="C39" s="147"/>
      <c r="D39" s="147"/>
      <c r="E39" s="147"/>
      <c r="F39" s="147"/>
      <c r="G39" s="147"/>
      <c r="H39" s="147"/>
      <c r="I39" s="147"/>
      <c r="J39" s="147"/>
      <c r="K39" s="147"/>
      <c r="L39" s="147">
        <f>+L44/0.696</f>
        <v>529779.74137931038</v>
      </c>
      <c r="M39" s="147"/>
      <c r="N39" s="147"/>
      <c r="O39" s="147"/>
      <c r="P39" s="147"/>
      <c r="Q39" s="150">
        <f>+(Q29/100)*(Q56/100)*100</f>
        <v>41.368857187754948</v>
      </c>
      <c r="R39" s="147"/>
      <c r="S39" s="147"/>
      <c r="T39" s="147"/>
      <c r="U39" s="147"/>
      <c r="V39" s="147"/>
      <c r="W39" s="147"/>
      <c r="X39" s="57">
        <f>+X44/$L39</f>
        <v>0.64166289015685596</v>
      </c>
      <c r="Y39" s="150">
        <f>+(Y29/100)*(Y56/100)*100</f>
        <v>73.171904163403653</v>
      </c>
      <c r="Z39" s="57">
        <f>+Z44/$L39</f>
        <v>0.62514904616345957</v>
      </c>
    </row>
    <row r="40" spans="1:33" x14ac:dyDescent="0.2">
      <c r="A40" s="3" t="s">
        <v>225</v>
      </c>
      <c r="E40" s="3">
        <f>0.665*0.622</f>
        <v>0.41363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57">
        <f>+Q43/822100</f>
        <v>0.64812297773993433</v>
      </c>
      <c r="R40" s="12"/>
      <c r="S40" s="12"/>
      <c r="T40" s="12"/>
      <c r="U40" s="12"/>
      <c r="W40" s="57">
        <f>+W43/822100</f>
        <v>0.55332429144872886</v>
      </c>
      <c r="X40" s="57">
        <f>+X43/822100</f>
        <v>0.55194477557474764</v>
      </c>
      <c r="Y40" s="57">
        <f>+Y43/822100</f>
        <v>0.55025665977375016</v>
      </c>
      <c r="Z40" s="57">
        <f>+Z43/822100</f>
        <v>0.53042756355674492</v>
      </c>
    </row>
    <row r="41" spans="1:33" x14ac:dyDescent="0.2">
      <c r="A41" s="46" t="s">
        <v>36</v>
      </c>
      <c r="Q41" s="3">
        <f>+Q45/0.55</f>
        <v>292362.90909090906</v>
      </c>
      <c r="Y41" s="57">
        <f>+Y45/$Q41</f>
        <v>0.37896188796489544</v>
      </c>
      <c r="Z41" s="57">
        <f>+Z45/$Q41</f>
        <v>0.35870897688800224</v>
      </c>
    </row>
    <row r="42" spans="1:33" x14ac:dyDescent="0.2">
      <c r="A42" s="3" t="s">
        <v>37</v>
      </c>
      <c r="B42" s="3" t="s">
        <v>38</v>
      </c>
      <c r="H42" s="13">
        <v>795936.7</v>
      </c>
      <c r="I42" s="13">
        <v>775909.4</v>
      </c>
      <c r="J42" s="13">
        <v>743649</v>
      </c>
      <c r="K42" s="13">
        <v>719914.7</v>
      </c>
      <c r="L42" s="13">
        <v>703526.8</v>
      </c>
      <c r="M42" s="13">
        <v>721361.9</v>
      </c>
      <c r="N42" s="13">
        <v>687195.5</v>
      </c>
      <c r="O42" s="13">
        <v>726337.7</v>
      </c>
      <c r="P42" s="13">
        <v>739276.5</v>
      </c>
      <c r="Q42" s="13">
        <v>701451</v>
      </c>
      <c r="R42" s="13">
        <v>677374.2</v>
      </c>
      <c r="S42" s="13">
        <v>668321.00000000058</v>
      </c>
      <c r="T42" s="13">
        <v>666608</v>
      </c>
      <c r="U42" s="13">
        <v>640737.6</v>
      </c>
      <c r="V42" s="13">
        <v>632495.6</v>
      </c>
      <c r="W42" s="13">
        <v>597655.19999999995</v>
      </c>
      <c r="X42" s="13">
        <v>599974.80000000005</v>
      </c>
      <c r="Y42" s="13">
        <v>598451.69999999995</v>
      </c>
      <c r="Z42" s="12">
        <v>589312.5</v>
      </c>
      <c r="AA42" s="12">
        <v>574507.1</v>
      </c>
      <c r="AB42" s="12">
        <v>604531.19999999995</v>
      </c>
      <c r="AC42" s="12">
        <v>594669.4</v>
      </c>
      <c r="AD42" s="12">
        <v>624457.30000000005</v>
      </c>
    </row>
    <row r="43" spans="1:33" x14ac:dyDescent="0.2">
      <c r="A43" s="58" t="s">
        <v>39</v>
      </c>
      <c r="B43" s="3" t="s">
        <v>38</v>
      </c>
      <c r="H43" s="13">
        <f>+H44+H45</f>
        <v>661618.80000000005</v>
      </c>
      <c r="I43" s="13">
        <f t="shared" ref="I43:Y43" si="15">+I44+I45</f>
        <v>581497.19999999995</v>
      </c>
      <c r="J43" s="13">
        <f t="shared" si="15"/>
        <v>560343.39999999991</v>
      </c>
      <c r="K43" s="13">
        <f t="shared" si="15"/>
        <v>549775.6</v>
      </c>
      <c r="L43" s="13">
        <f t="shared" si="15"/>
        <v>536014.9</v>
      </c>
      <c r="M43" s="13">
        <f t="shared" si="15"/>
        <v>560103.30000000005</v>
      </c>
      <c r="N43" s="13">
        <f t="shared" si="15"/>
        <v>535014.30000000005</v>
      </c>
      <c r="O43" s="13">
        <f t="shared" si="15"/>
        <v>546327.19999999995</v>
      </c>
      <c r="P43" s="13">
        <f t="shared" si="15"/>
        <v>560587.9</v>
      </c>
      <c r="Q43" s="13">
        <f t="shared" si="15"/>
        <v>532821.9</v>
      </c>
      <c r="R43" s="13">
        <f t="shared" si="15"/>
        <v>520840.60000000079</v>
      </c>
      <c r="S43" s="13">
        <f t="shared" si="15"/>
        <v>512852.80000000005</v>
      </c>
      <c r="T43" s="13">
        <f t="shared" si="15"/>
        <v>514280.3</v>
      </c>
      <c r="U43" s="13">
        <f t="shared" si="15"/>
        <v>491824.69999999995</v>
      </c>
      <c r="V43" s="13">
        <f t="shared" si="15"/>
        <v>481672.6</v>
      </c>
      <c r="W43" s="13">
        <f t="shared" si="15"/>
        <v>454887.9</v>
      </c>
      <c r="X43" s="13">
        <f t="shared" si="15"/>
        <v>453753.8</v>
      </c>
      <c r="Y43" s="13">
        <f t="shared" si="15"/>
        <v>452366</v>
      </c>
      <c r="Z43" s="12">
        <v>436064.5</v>
      </c>
      <c r="AA43" s="12">
        <v>427501.4</v>
      </c>
      <c r="AB43" s="12">
        <v>442159.6</v>
      </c>
      <c r="AC43" s="12">
        <v>442270</v>
      </c>
      <c r="AD43" s="12">
        <v>453136.2</v>
      </c>
      <c r="AE43" s="3">
        <f>+AD43/Z43</f>
        <v>1.0391494836199691</v>
      </c>
    </row>
    <row r="44" spans="1:33" x14ac:dyDescent="0.2">
      <c r="A44" s="58" t="s">
        <v>40</v>
      </c>
      <c r="B44" s="3" t="s">
        <v>38</v>
      </c>
      <c r="H44" s="13">
        <v>421389.3</v>
      </c>
      <c r="I44" s="13">
        <v>396295</v>
      </c>
      <c r="J44" s="13">
        <v>380276.6</v>
      </c>
      <c r="K44" s="13">
        <v>377209.8</v>
      </c>
      <c r="L44" s="13">
        <v>368726.7</v>
      </c>
      <c r="M44" s="13">
        <v>388062.2</v>
      </c>
      <c r="N44" s="13">
        <v>372445.4</v>
      </c>
      <c r="O44" s="13">
        <v>381181.5</v>
      </c>
      <c r="P44" s="13">
        <v>395187.8</v>
      </c>
      <c r="Q44" s="13">
        <v>372022.3</v>
      </c>
      <c r="R44" s="13">
        <v>371162.9</v>
      </c>
      <c r="S44" s="13">
        <v>370143.4</v>
      </c>
      <c r="T44" s="13">
        <v>375656.3</v>
      </c>
      <c r="U44" s="13">
        <v>361802.6</v>
      </c>
      <c r="V44" s="59">
        <v>359779.1</v>
      </c>
      <c r="W44" s="13">
        <v>341079.3</v>
      </c>
      <c r="X44" s="13">
        <v>339940</v>
      </c>
      <c r="Y44" s="13">
        <v>341571.6</v>
      </c>
      <c r="Z44" s="12">
        <v>331191.30000000016</v>
      </c>
      <c r="AA44" s="12">
        <v>325613.89999999967</v>
      </c>
      <c r="AB44" s="12">
        <v>334765.48000000068</v>
      </c>
      <c r="AC44" s="12">
        <v>335449.75999999989</v>
      </c>
      <c r="AD44" s="12">
        <v>340787.12000000017</v>
      </c>
      <c r="AE44" s="3">
        <f>+AD44/AA44</f>
        <v>1.0465988092031713</v>
      </c>
      <c r="AF44" s="3">
        <f>+AA44/Z44</f>
        <v>0.9831595817885298</v>
      </c>
      <c r="AG44" s="3">
        <f>0.625*AF44</f>
        <v>0.61447473861783108</v>
      </c>
    </row>
    <row r="45" spans="1:33" x14ac:dyDescent="0.2">
      <c r="A45" s="58" t="s">
        <v>41</v>
      </c>
      <c r="B45" s="3" t="s">
        <v>38</v>
      </c>
      <c r="H45" s="13">
        <v>240229.5</v>
      </c>
      <c r="I45" s="13">
        <v>185202.2</v>
      </c>
      <c r="J45" s="13">
        <v>180066.8</v>
      </c>
      <c r="K45" s="13">
        <v>172565.8</v>
      </c>
      <c r="L45" s="13">
        <v>167288.20000000001</v>
      </c>
      <c r="M45" s="13">
        <v>172041.1</v>
      </c>
      <c r="N45" s="13">
        <v>162568.9</v>
      </c>
      <c r="O45" s="13">
        <v>165145.70000000001</v>
      </c>
      <c r="P45" s="13">
        <v>165400.1</v>
      </c>
      <c r="Q45" s="13">
        <v>160799.6</v>
      </c>
      <c r="R45" s="13">
        <v>149677.70000000077</v>
      </c>
      <c r="S45" s="13">
        <v>142709.4</v>
      </c>
      <c r="T45" s="13">
        <v>138624</v>
      </c>
      <c r="U45" s="13">
        <v>130022.1</v>
      </c>
      <c r="V45" s="59">
        <v>121893.5</v>
      </c>
      <c r="W45" s="13">
        <v>113808.6</v>
      </c>
      <c r="X45" s="13">
        <v>113813.8</v>
      </c>
      <c r="Y45" s="13">
        <v>110794.4</v>
      </c>
      <c r="Z45" s="12">
        <v>104873.2</v>
      </c>
      <c r="AA45" s="12">
        <v>101887.5</v>
      </c>
      <c r="AB45" s="12">
        <v>107394.189999999</v>
      </c>
      <c r="AC45" s="12">
        <v>106820.29</v>
      </c>
      <c r="AD45" s="12">
        <v>112349.13</v>
      </c>
      <c r="AE45" s="3">
        <f>+AD45/Z45</f>
        <v>1.0712854189630907</v>
      </c>
    </row>
    <row r="46" spans="1:33" x14ac:dyDescent="0.2">
      <c r="A46" s="58" t="s">
        <v>42</v>
      </c>
      <c r="B46" s="3" t="s">
        <v>43</v>
      </c>
      <c r="H46" s="7">
        <f>+(H42-H43)*100/H42</f>
        <v>16.875450020083246</v>
      </c>
      <c r="I46" s="7">
        <f t="shared" ref="I46:Y46" si="16">+(I42-I43)*100/I42</f>
        <v>25.056043914405478</v>
      </c>
      <c r="J46" s="7">
        <f t="shared" si="16"/>
        <v>24.649478450182826</v>
      </c>
      <c r="K46" s="7">
        <f t="shared" si="16"/>
        <v>23.6332304368837</v>
      </c>
      <c r="L46" s="7">
        <f t="shared" si="16"/>
        <v>23.810308292448845</v>
      </c>
      <c r="M46" s="7">
        <f t="shared" si="16"/>
        <v>22.354743160125309</v>
      </c>
      <c r="N46" s="7">
        <f t="shared" si="16"/>
        <v>22.145255607756447</v>
      </c>
      <c r="O46" s="7">
        <f t="shared" si="16"/>
        <v>24.783306718073426</v>
      </c>
      <c r="P46" s="7">
        <f t="shared" si="16"/>
        <v>24.170739905840367</v>
      </c>
      <c r="Q46" s="7">
        <f>+(Q42-Q43)*100/Q42</f>
        <v>24.040039860232568</v>
      </c>
      <c r="R46" s="7">
        <f t="shared" si="16"/>
        <v>23.108881324384537</v>
      </c>
      <c r="S46" s="7">
        <f t="shared" si="16"/>
        <v>23.262504096085625</v>
      </c>
      <c r="T46" s="7">
        <f t="shared" si="16"/>
        <v>22.85116590259943</v>
      </c>
      <c r="U46" s="7">
        <f t="shared" si="16"/>
        <v>23.240855538991315</v>
      </c>
      <c r="V46" s="7">
        <f t="shared" si="16"/>
        <v>23.845699479964761</v>
      </c>
      <c r="W46" s="7">
        <f t="shared" si="16"/>
        <v>23.887903928552774</v>
      </c>
      <c r="X46" s="7">
        <f t="shared" si="16"/>
        <v>24.371190256657453</v>
      </c>
      <c r="Y46" s="7">
        <f t="shared" si="16"/>
        <v>24.410608241233163</v>
      </c>
      <c r="Z46" s="7">
        <f>+(Z42-Z43)*100/Z42</f>
        <v>26.004539187612686</v>
      </c>
      <c r="AA46" s="7">
        <f>+(AA42-AA43)*100/AA42</f>
        <v>25.588143297097627</v>
      </c>
      <c r="AB46" s="7">
        <f>+(AB42-AB43)*100/AB42</f>
        <v>26.859093459526985</v>
      </c>
      <c r="AC46" s="7">
        <f>+(AC42-AC43)*100/AC42</f>
        <v>25.627583998773101</v>
      </c>
      <c r="AD46" s="7">
        <f>+(AD42-AD43)*100/AD42</f>
        <v>27.435198531588952</v>
      </c>
    </row>
    <row r="47" spans="1:33" x14ac:dyDescent="0.2">
      <c r="A47" s="46"/>
      <c r="H47" s="143">
        <f>+H44*100/H$43</f>
        <v>63.69064784737072</v>
      </c>
      <c r="I47" s="143">
        <f t="shared" ref="I47:Y47" si="17">+I44*100/I$43</f>
        <v>68.150801070065341</v>
      </c>
      <c r="J47" s="143">
        <f t="shared" si="17"/>
        <v>67.864919975857674</v>
      </c>
      <c r="K47" s="143">
        <f t="shared" si="17"/>
        <v>68.611593530160306</v>
      </c>
      <c r="L47" s="143">
        <f t="shared" si="17"/>
        <v>68.79038250615794</v>
      </c>
      <c r="M47" s="143">
        <f t="shared" si="17"/>
        <v>69.28404099743743</v>
      </c>
      <c r="N47" s="143">
        <f t="shared" si="17"/>
        <v>69.61410190344445</v>
      </c>
      <c r="O47" s="143">
        <f t="shared" si="17"/>
        <v>69.771649663425151</v>
      </c>
      <c r="P47" s="143">
        <f t="shared" si="17"/>
        <v>70.495242583723268</v>
      </c>
      <c r="Q47" s="143">
        <f t="shared" si="17"/>
        <v>69.821135354984463</v>
      </c>
      <c r="R47" s="143">
        <f t="shared" si="17"/>
        <v>71.262282548633777</v>
      </c>
      <c r="S47" s="143">
        <f t="shared" si="17"/>
        <v>72.173418961542168</v>
      </c>
      <c r="T47" s="143">
        <f t="shared" si="17"/>
        <v>73.045049557605068</v>
      </c>
      <c r="U47" s="143">
        <f t="shared" si="17"/>
        <v>73.563324493462815</v>
      </c>
      <c r="V47" s="143">
        <f t="shared" si="17"/>
        <v>74.6937027350113</v>
      </c>
      <c r="W47" s="143">
        <f t="shared" si="17"/>
        <v>74.980956846730805</v>
      </c>
      <c r="X47" s="143">
        <f t="shared" si="17"/>
        <v>74.917278929675078</v>
      </c>
      <c r="Y47" s="143">
        <f t="shared" si="17"/>
        <v>75.507796784020016</v>
      </c>
      <c r="Z47" s="143">
        <f t="shared" ref="Z47:AD48" si="18">+Z44*100/Z$43</f>
        <v>75.950071606379367</v>
      </c>
      <c r="AA47" s="143">
        <f t="shared" si="18"/>
        <v>76.166744717093238</v>
      </c>
      <c r="AB47" s="143">
        <f t="shared" si="18"/>
        <v>75.711458034610288</v>
      </c>
      <c r="AC47" s="143">
        <f t="shared" si="18"/>
        <v>75.847278811585653</v>
      </c>
      <c r="AD47" s="143">
        <f t="shared" si="18"/>
        <v>75.206333106911373</v>
      </c>
    </row>
    <row r="48" spans="1:33" x14ac:dyDescent="0.2">
      <c r="A48" s="46" t="s">
        <v>226</v>
      </c>
      <c r="H48" s="143">
        <f>+H45*100/H$43</f>
        <v>36.309352152629273</v>
      </c>
      <c r="I48" s="143">
        <f t="shared" ref="I48:Y48" si="19">+I45*100/I$43</f>
        <v>31.849198929934662</v>
      </c>
      <c r="J48" s="143">
        <f t="shared" si="19"/>
        <v>32.135080024142347</v>
      </c>
      <c r="K48" s="143">
        <f t="shared" si="19"/>
        <v>31.388406469839698</v>
      </c>
      <c r="L48" s="143">
        <f t="shared" si="19"/>
        <v>31.209617493842057</v>
      </c>
      <c r="M48" s="143">
        <f t="shared" si="19"/>
        <v>30.71595900256256</v>
      </c>
      <c r="N48" s="143">
        <f t="shared" si="19"/>
        <v>30.385898096555547</v>
      </c>
      <c r="O48" s="143">
        <f t="shared" si="19"/>
        <v>30.228350336574863</v>
      </c>
      <c r="P48" s="143">
        <f t="shared" si="19"/>
        <v>29.504757416276732</v>
      </c>
      <c r="Q48" s="143">
        <f t="shared" si="19"/>
        <v>30.17886464501553</v>
      </c>
      <c r="R48" s="143">
        <f t="shared" si="19"/>
        <v>28.737717451366223</v>
      </c>
      <c r="S48" s="143">
        <f t="shared" si="19"/>
        <v>27.826581038457817</v>
      </c>
      <c r="T48" s="143">
        <f t="shared" si="19"/>
        <v>26.954950442394935</v>
      </c>
      <c r="U48" s="143">
        <f t="shared" si="19"/>
        <v>26.436675506537188</v>
      </c>
      <c r="V48" s="143">
        <f t="shared" si="19"/>
        <v>25.306297264988711</v>
      </c>
      <c r="W48" s="143">
        <f t="shared" si="19"/>
        <v>25.019043153269187</v>
      </c>
      <c r="X48" s="143">
        <f t="shared" si="19"/>
        <v>25.082721070324922</v>
      </c>
      <c r="Y48" s="143">
        <f t="shared" si="19"/>
        <v>24.492203215979981</v>
      </c>
      <c r="Z48" s="143">
        <f t="shared" si="18"/>
        <v>24.049928393620668</v>
      </c>
      <c r="AA48" s="143">
        <f t="shared" si="18"/>
        <v>23.833255282906674</v>
      </c>
      <c r="AB48" s="143">
        <f t="shared" si="18"/>
        <v>24.288557796777226</v>
      </c>
      <c r="AC48" s="143">
        <f t="shared" si="18"/>
        <v>24.152732493725551</v>
      </c>
      <c r="AD48" s="143">
        <f t="shared" si="18"/>
        <v>24.793677927298678</v>
      </c>
    </row>
    <row r="49" spans="1:31" x14ac:dyDescent="0.2">
      <c r="A49" s="3" t="s">
        <v>70</v>
      </c>
      <c r="B49" s="3" t="s">
        <v>38</v>
      </c>
      <c r="C49" s="13">
        <v>877187.3</v>
      </c>
      <c r="D49" s="13">
        <v>826978.4</v>
      </c>
      <c r="E49" s="13">
        <v>787879.3</v>
      </c>
      <c r="F49" s="13">
        <v>709785.9</v>
      </c>
      <c r="G49" s="13">
        <v>652959.80000000005</v>
      </c>
      <c r="H49" s="13">
        <v>639696.80000000005</v>
      </c>
      <c r="I49" s="13">
        <v>608372.30000000005</v>
      </c>
      <c r="J49" s="13">
        <v>570614.80000000005</v>
      </c>
      <c r="K49" s="13">
        <v>549843.4</v>
      </c>
      <c r="L49" s="13">
        <v>588459.9</v>
      </c>
      <c r="M49" s="13">
        <v>530483.6</v>
      </c>
      <c r="N49" s="13">
        <v>519549.3</v>
      </c>
      <c r="O49" s="13">
        <v>525178.5</v>
      </c>
      <c r="P49" s="13">
        <v>525082</v>
      </c>
      <c r="Q49" s="13">
        <v>557456.4</v>
      </c>
      <c r="R49" s="13">
        <v>588064</v>
      </c>
      <c r="S49" s="13">
        <v>567303.40000000095</v>
      </c>
      <c r="T49" s="13">
        <v>533889.4</v>
      </c>
      <c r="U49" s="13">
        <v>542106.19999999995</v>
      </c>
      <c r="V49" s="13">
        <v>529022.19999999995</v>
      </c>
      <c r="W49" s="13">
        <v>556338.4</v>
      </c>
      <c r="X49" s="13">
        <v>467594</v>
      </c>
      <c r="Y49" s="13">
        <v>435691.6</v>
      </c>
      <c r="Z49" s="13">
        <v>496330.8</v>
      </c>
      <c r="AA49" s="13">
        <v>493359.4</v>
      </c>
      <c r="AB49" s="13">
        <v>494856.5</v>
      </c>
      <c r="AC49" s="13">
        <v>561795.6</v>
      </c>
      <c r="AD49" s="13">
        <v>552504.5</v>
      </c>
    </row>
    <row r="50" spans="1:31" x14ac:dyDescent="0.2">
      <c r="A50" s="3" t="s">
        <v>71</v>
      </c>
      <c r="B50" s="3" t="s">
        <v>38</v>
      </c>
      <c r="C50" s="13">
        <v>475968</v>
      </c>
      <c r="D50" s="13">
        <v>450223.7</v>
      </c>
      <c r="E50" s="13">
        <v>449544.4</v>
      </c>
      <c r="F50" s="13">
        <v>389484</v>
      </c>
      <c r="G50" s="13">
        <v>344382.9</v>
      </c>
      <c r="H50" s="13">
        <v>325450.90000000002</v>
      </c>
      <c r="I50" s="13">
        <v>265887.8</v>
      </c>
      <c r="J50" s="13">
        <v>231634.1</v>
      </c>
      <c r="K50" s="13">
        <v>222592.6</v>
      </c>
      <c r="L50" s="13">
        <v>224673.3</v>
      </c>
      <c r="M50" s="13">
        <v>168910</v>
      </c>
      <c r="N50" s="13">
        <v>197628.79999999999</v>
      </c>
      <c r="O50" s="13">
        <v>185064.4</v>
      </c>
      <c r="P50" s="13">
        <v>142450.5</v>
      </c>
      <c r="Q50" s="13">
        <v>165074.20000000001</v>
      </c>
      <c r="R50" s="13">
        <v>174815.2</v>
      </c>
      <c r="S50" s="13">
        <v>152939.29999999999</v>
      </c>
      <c r="T50" s="13">
        <v>128143.3</v>
      </c>
      <c r="U50" s="13">
        <v>135844.79999999999</v>
      </c>
      <c r="V50" s="13">
        <v>123511.7</v>
      </c>
      <c r="W50" s="13">
        <v>17607.400000000001</v>
      </c>
      <c r="X50" s="13">
        <v>8930.2999999999993</v>
      </c>
      <c r="Y50" s="13">
        <v>831.3</v>
      </c>
      <c r="Z50" s="13">
        <v>562.20000000000005</v>
      </c>
      <c r="AA50" s="13">
        <v>638.9</v>
      </c>
      <c r="AB50" s="13">
        <v>746.35</v>
      </c>
      <c r="AC50" s="13">
        <v>498.58</v>
      </c>
      <c r="AD50" s="13">
        <v>510.84</v>
      </c>
    </row>
    <row r="51" spans="1:31" x14ac:dyDescent="0.2">
      <c r="A51" s="3" t="s">
        <v>72</v>
      </c>
      <c r="B51" s="3" t="s">
        <v>38</v>
      </c>
      <c r="C51" s="13">
        <v>280426.40000000002</v>
      </c>
      <c r="D51" s="13">
        <v>267869.2</v>
      </c>
      <c r="E51" s="13">
        <v>244066.1</v>
      </c>
      <c r="F51" s="13">
        <v>236191.5</v>
      </c>
      <c r="G51" s="13">
        <v>235859.3</v>
      </c>
      <c r="H51" s="13">
        <v>244992.3</v>
      </c>
      <c r="I51" s="13">
        <v>239665.2</v>
      </c>
      <c r="J51" s="13">
        <v>245385.9</v>
      </c>
      <c r="K51" s="13">
        <v>232776.6</v>
      </c>
      <c r="L51" s="13">
        <v>261597.3</v>
      </c>
      <c r="M51" s="13">
        <v>252978.1</v>
      </c>
      <c r="N51" s="13">
        <v>222229.4</v>
      </c>
      <c r="O51" s="13">
        <v>214865.1</v>
      </c>
      <c r="P51" s="13">
        <v>182455.4</v>
      </c>
      <c r="Q51" s="13">
        <v>193403.7</v>
      </c>
      <c r="R51" s="13">
        <v>188778.9</v>
      </c>
      <c r="S51" s="13">
        <v>249641.1</v>
      </c>
      <c r="T51" s="13">
        <v>217654.1</v>
      </c>
      <c r="U51" s="13">
        <v>204819.6</v>
      </c>
      <c r="V51" s="13">
        <v>201940.7</v>
      </c>
      <c r="W51" s="13">
        <v>280759.7</v>
      </c>
      <c r="X51" s="13">
        <v>219184.3</v>
      </c>
      <c r="Y51" s="13">
        <v>106292.7</v>
      </c>
      <c r="Z51" s="13">
        <v>110808.1</v>
      </c>
      <c r="AA51" s="13">
        <v>97569.600000000006</v>
      </c>
      <c r="AB51" s="13">
        <v>63722.37</v>
      </c>
      <c r="AC51" s="13">
        <v>66023.360000000001</v>
      </c>
      <c r="AD51" s="13">
        <v>48537.73</v>
      </c>
    </row>
    <row r="52" spans="1:31" x14ac:dyDescent="0.2">
      <c r="A52" s="3" t="s">
        <v>74</v>
      </c>
      <c r="B52" s="3" t="s">
        <v>38</v>
      </c>
      <c r="C52" s="13">
        <v>22978.7</v>
      </c>
      <c r="D52" s="13">
        <v>21339.9</v>
      </c>
      <c r="E52" s="13">
        <v>19667.099999999999</v>
      </c>
      <c r="F52" s="13">
        <v>19162.400000000001</v>
      </c>
      <c r="G52" s="13">
        <v>13536</v>
      </c>
      <c r="H52" s="13">
        <v>13000.7</v>
      </c>
      <c r="I52" s="13">
        <v>15431</v>
      </c>
      <c r="J52" s="13">
        <v>11762.4</v>
      </c>
      <c r="K52" s="13">
        <v>32400.2</v>
      </c>
      <c r="L52" s="13">
        <v>36997.9</v>
      </c>
      <c r="M52" s="13">
        <v>57304.3</v>
      </c>
      <c r="N52" s="13">
        <v>60355.4</v>
      </c>
      <c r="O52" s="13">
        <v>91737.600000000006</v>
      </c>
      <c r="P52" s="13">
        <v>163382.5</v>
      </c>
      <c r="Q52" s="13">
        <v>177357.3</v>
      </c>
      <c r="R52" s="13">
        <v>196783.8</v>
      </c>
      <c r="S52" s="13">
        <v>133378.5</v>
      </c>
      <c r="T52" s="13">
        <v>165185.70000000001</v>
      </c>
      <c r="U52" s="13">
        <v>179122.6</v>
      </c>
      <c r="V52" s="13">
        <v>182073</v>
      </c>
      <c r="W52" s="13">
        <v>255007.6</v>
      </c>
      <c r="X52" s="13">
        <v>237848.3</v>
      </c>
      <c r="Y52" s="13">
        <v>324523.3</v>
      </c>
      <c r="Z52" s="13">
        <v>372068.4</v>
      </c>
      <c r="AA52" s="13">
        <v>377276.49999999901</v>
      </c>
      <c r="AB52" s="13">
        <v>419514.07</v>
      </c>
      <c r="AC52" s="13">
        <v>479554.56</v>
      </c>
      <c r="AD52" s="13">
        <v>490235.47000000102</v>
      </c>
    </row>
    <row r="53" spans="1:31" x14ac:dyDescent="0.2">
      <c r="A53" s="3" t="s">
        <v>73</v>
      </c>
      <c r="B53" s="3" t="s">
        <v>38</v>
      </c>
      <c r="C53" s="13">
        <v>779373.1</v>
      </c>
      <c r="D53" s="13">
        <v>739432.8</v>
      </c>
      <c r="E53" s="13">
        <v>713277.6</v>
      </c>
      <c r="F53" s="13">
        <v>644837.9</v>
      </c>
      <c r="G53" s="13">
        <v>593778.19999999995</v>
      </c>
      <c r="H53" s="13">
        <v>583443.9</v>
      </c>
      <c r="I53" s="13">
        <v>520984</v>
      </c>
      <c r="J53" s="13">
        <v>488782.4</v>
      </c>
      <c r="K53" s="13">
        <v>487769.4</v>
      </c>
      <c r="L53" s="13">
        <v>523268.5</v>
      </c>
      <c r="M53" s="13">
        <v>479192.4</v>
      </c>
      <c r="N53" s="13">
        <v>480213.6</v>
      </c>
      <c r="O53" s="13">
        <v>491667.1</v>
      </c>
      <c r="P53" s="13">
        <v>488288.4</v>
      </c>
      <c r="Q53" s="13">
        <v>535835.19999999995</v>
      </c>
      <c r="R53" s="13">
        <v>560377.9</v>
      </c>
      <c r="S53" s="13">
        <v>535958.9</v>
      </c>
      <c r="T53" s="13">
        <v>510983.1</v>
      </c>
      <c r="U53" s="13">
        <v>519787</v>
      </c>
      <c r="V53" s="13">
        <v>507525.4</v>
      </c>
      <c r="W53" s="13">
        <v>553374.69999999995</v>
      </c>
      <c r="X53" s="13">
        <v>465962.9</v>
      </c>
      <c r="Y53" s="13">
        <v>431647.3</v>
      </c>
      <c r="Z53" s="13">
        <v>483438.7</v>
      </c>
      <c r="AA53" s="13">
        <v>475484.99999999901</v>
      </c>
      <c r="AB53" s="13">
        <v>483982.79</v>
      </c>
      <c r="AC53" s="13">
        <v>546076.5</v>
      </c>
      <c r="AD53" s="13">
        <v>539284.04000000097</v>
      </c>
      <c r="AE53" s="13"/>
    </row>
    <row r="54" spans="1:31" x14ac:dyDescent="0.2">
      <c r="A54" s="3" t="s">
        <v>78</v>
      </c>
      <c r="C54" s="13">
        <f>SUM(C50:C52)</f>
        <v>779373.1</v>
      </c>
      <c r="D54" s="13">
        <f t="shared" ref="D54:AD54" si="20">SUM(D50:D52)</f>
        <v>739432.8</v>
      </c>
      <c r="E54" s="13">
        <f t="shared" si="20"/>
        <v>713277.6</v>
      </c>
      <c r="F54" s="13">
        <f t="shared" si="20"/>
        <v>644837.9</v>
      </c>
      <c r="G54" s="13">
        <f t="shared" si="20"/>
        <v>593778.19999999995</v>
      </c>
      <c r="H54" s="13">
        <f t="shared" si="20"/>
        <v>583443.89999999991</v>
      </c>
      <c r="I54" s="13">
        <f t="shared" si="20"/>
        <v>520984</v>
      </c>
      <c r="J54" s="13">
        <f t="shared" si="20"/>
        <v>488782.4</v>
      </c>
      <c r="K54" s="13">
        <f t="shared" si="20"/>
        <v>487769.4</v>
      </c>
      <c r="L54" s="13">
        <f t="shared" si="20"/>
        <v>523268.5</v>
      </c>
      <c r="M54" s="13">
        <f t="shared" si="20"/>
        <v>479192.39999999997</v>
      </c>
      <c r="N54" s="13">
        <f t="shared" si="20"/>
        <v>480213.6</v>
      </c>
      <c r="O54" s="13">
        <f t="shared" si="20"/>
        <v>491667.1</v>
      </c>
      <c r="P54" s="13">
        <f t="shared" si="20"/>
        <v>488288.4</v>
      </c>
      <c r="Q54" s="13">
        <f t="shared" si="20"/>
        <v>535835.19999999995</v>
      </c>
      <c r="R54" s="13">
        <f t="shared" si="20"/>
        <v>560377.89999999991</v>
      </c>
      <c r="S54" s="13">
        <f t="shared" si="20"/>
        <v>535958.9</v>
      </c>
      <c r="T54" s="13">
        <f t="shared" si="20"/>
        <v>510983.10000000003</v>
      </c>
      <c r="U54" s="13">
        <f t="shared" si="20"/>
        <v>519787</v>
      </c>
      <c r="V54" s="13">
        <f t="shared" si="20"/>
        <v>507525.4</v>
      </c>
      <c r="W54" s="13">
        <f t="shared" si="20"/>
        <v>553374.70000000007</v>
      </c>
      <c r="X54" s="13">
        <f t="shared" si="20"/>
        <v>465962.89999999997</v>
      </c>
      <c r="Y54" s="13">
        <f t="shared" si="20"/>
        <v>431647.3</v>
      </c>
      <c r="Z54" s="13">
        <f t="shared" si="20"/>
        <v>483438.7</v>
      </c>
      <c r="AA54" s="13">
        <f t="shared" si="20"/>
        <v>475484.99999999901</v>
      </c>
      <c r="AB54" s="13">
        <f t="shared" si="20"/>
        <v>483982.79000000004</v>
      </c>
      <c r="AC54" s="13">
        <f t="shared" si="20"/>
        <v>546076.5</v>
      </c>
      <c r="AD54" s="13">
        <f t="shared" si="20"/>
        <v>539284.04000000097</v>
      </c>
    </row>
    <row r="55" spans="1:31" x14ac:dyDescent="0.2">
      <c r="A55" s="3" t="s">
        <v>217</v>
      </c>
      <c r="C55" s="7">
        <f>+C53*100/C49</f>
        <v>88.849108964527872</v>
      </c>
      <c r="D55" s="7">
        <f t="shared" ref="D55:Y55" si="21">+D53*100/D49</f>
        <v>89.413798474059291</v>
      </c>
      <c r="E55" s="7">
        <f t="shared" si="21"/>
        <v>90.531328846943936</v>
      </c>
      <c r="F55" s="7">
        <f t="shared" si="21"/>
        <v>90.849635080099503</v>
      </c>
      <c r="G55" s="7">
        <f t="shared" si="21"/>
        <v>90.936409867805011</v>
      </c>
      <c r="H55" s="7">
        <f t="shared" si="21"/>
        <v>91.20631836832699</v>
      </c>
      <c r="I55" s="7">
        <f t="shared" si="21"/>
        <v>85.635720100997361</v>
      </c>
      <c r="J55" s="7">
        <f t="shared" si="21"/>
        <v>85.658906849244005</v>
      </c>
      <c r="K55" s="7">
        <f t="shared" si="21"/>
        <v>88.710603782822517</v>
      </c>
      <c r="L55" s="7">
        <f t="shared" si="21"/>
        <v>88.921692030332053</v>
      </c>
      <c r="M55" s="7">
        <f t="shared" si="21"/>
        <v>90.331237384152885</v>
      </c>
      <c r="N55" s="7">
        <f>+N53*100/N$49</f>
        <v>92.428880185191289</v>
      </c>
      <c r="O55" s="7">
        <f t="shared" si="21"/>
        <v>93.619045714933108</v>
      </c>
      <c r="P55" s="7">
        <f t="shared" si="21"/>
        <v>92.99278969760914</v>
      </c>
      <c r="Q55" s="7">
        <f t="shared" si="21"/>
        <v>96.121454520927543</v>
      </c>
      <c r="R55" s="7">
        <f t="shared" si="21"/>
        <v>95.291992028078582</v>
      </c>
      <c r="S55" s="7">
        <f t="shared" si="21"/>
        <v>94.474825992581586</v>
      </c>
      <c r="T55" s="7">
        <f t="shared" si="21"/>
        <v>95.709542088679783</v>
      </c>
      <c r="U55" s="7">
        <f t="shared" si="21"/>
        <v>95.882873134452268</v>
      </c>
      <c r="V55" s="7">
        <f t="shared" si="21"/>
        <v>95.936503231811457</v>
      </c>
      <c r="W55" s="7">
        <f t="shared" si="21"/>
        <v>99.467284659840104</v>
      </c>
      <c r="X55" s="7">
        <f t="shared" si="21"/>
        <v>99.651171743007822</v>
      </c>
      <c r="Y55" s="7">
        <f t="shared" si="21"/>
        <v>99.07175167021812</v>
      </c>
      <c r="Z55" s="7">
        <f>+Z53*100/Z49</f>
        <v>97.402518642808388</v>
      </c>
      <c r="AA55" s="7">
        <f>+AA53*100/AA49</f>
        <v>96.377002242178619</v>
      </c>
      <c r="AB55" s="7">
        <f>+AB53*100/AB49</f>
        <v>97.802653900676262</v>
      </c>
      <c r="AC55" s="7">
        <f>+AC53*100/AC49</f>
        <v>97.201989478023677</v>
      </c>
      <c r="AD55" s="7">
        <f>+AD53*100/AD49</f>
        <v>97.607176050149988</v>
      </c>
    </row>
    <row r="56" spans="1:31" x14ac:dyDescent="0.2">
      <c r="A56" s="3" t="s">
        <v>218</v>
      </c>
      <c r="C56" s="7">
        <f>+(C51+C52)*100/C49</f>
        <v>34.588405463690599</v>
      </c>
      <c r="D56" s="7">
        <f t="shared" ref="D56:Y56" si="22">+(D51+D52)*100/D49</f>
        <v>34.971784027249086</v>
      </c>
      <c r="E56" s="7">
        <f t="shared" si="22"/>
        <v>33.47380747279437</v>
      </c>
      <c r="F56" s="7">
        <f t="shared" si="22"/>
        <v>35.976186621909505</v>
      </c>
      <c r="G56" s="7">
        <f t="shared" si="22"/>
        <v>38.194587170603761</v>
      </c>
      <c r="H56" s="7">
        <f t="shared" si="22"/>
        <v>40.330512830453422</v>
      </c>
      <c r="I56" s="7">
        <f t="shared" si="22"/>
        <v>41.930936040316098</v>
      </c>
      <c r="J56" s="7">
        <f t="shared" si="22"/>
        <v>45.065129751278789</v>
      </c>
      <c r="K56" s="7">
        <f t="shared" si="22"/>
        <v>48.227695376538115</v>
      </c>
      <c r="L56" s="7">
        <f t="shared" si="22"/>
        <v>50.741809254972175</v>
      </c>
      <c r="M56" s="7">
        <f t="shared" si="22"/>
        <v>58.490479253270045</v>
      </c>
      <c r="N56" s="7">
        <f t="shared" si="22"/>
        <v>54.390372578694652</v>
      </c>
      <c r="O56" s="7">
        <f t="shared" si="22"/>
        <v>58.380664859661998</v>
      </c>
      <c r="P56" s="7">
        <f t="shared" si="22"/>
        <v>65.863598447480584</v>
      </c>
      <c r="Q56" s="7">
        <f t="shared" si="22"/>
        <v>66.509416700570654</v>
      </c>
      <c r="R56" s="7">
        <f t="shared" si="22"/>
        <v>65.564751455623863</v>
      </c>
      <c r="S56" s="7">
        <f t="shared" si="22"/>
        <v>67.515830153670748</v>
      </c>
      <c r="T56" s="7">
        <f t="shared" si="22"/>
        <v>71.707698261100532</v>
      </c>
      <c r="U56" s="7">
        <f t="shared" si="22"/>
        <v>70.824166925226095</v>
      </c>
      <c r="V56" s="7">
        <f t="shared" si="22"/>
        <v>72.589335570416523</v>
      </c>
      <c r="W56" s="7">
        <f t="shared" si="22"/>
        <v>96.302412344716828</v>
      </c>
      <c r="X56" s="7">
        <f t="shared" si="22"/>
        <v>97.741331154805238</v>
      </c>
      <c r="Y56" s="7">
        <f t="shared" si="22"/>
        <v>98.880951572167106</v>
      </c>
      <c r="Z56" s="7">
        <f>+(Z51+Z52)*100/Z49</f>
        <v>97.289247413217154</v>
      </c>
      <c r="AA56" s="7">
        <f>+(AA51+AA52)*100/AA49</f>
        <v>96.247502327917331</v>
      </c>
      <c r="AB56" s="7">
        <f>+(AB51+AB52)*100/AB49</f>
        <v>97.651832399897742</v>
      </c>
      <c r="AC56" s="7">
        <f>+(AC51+AC52)*100/AC49</f>
        <v>97.11324189794297</v>
      </c>
      <c r="AD56" s="7">
        <f>+(AD51+AD52)*100/AD49</f>
        <v>97.51471707470273</v>
      </c>
      <c r="AE56" s="60">
        <f>+AD56*AD$29/10000</f>
        <v>0.79433366874733513</v>
      </c>
    </row>
    <row r="57" spans="1:31" x14ac:dyDescent="0.2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>
        <f>+N52*100/N$49</f>
        <v>11.61687639652291</v>
      </c>
      <c r="O57" s="7">
        <f t="shared" ref="O57:Y57" si="23">+O52*100/O$49</f>
        <v>17.46788948900231</v>
      </c>
      <c r="P57" s="7">
        <f t="shared" si="23"/>
        <v>31.115616227560647</v>
      </c>
      <c r="Q57" s="7">
        <f t="shared" si="23"/>
        <v>31.815456778323828</v>
      </c>
      <c r="R57" s="7">
        <f t="shared" si="23"/>
        <v>33.462990422811124</v>
      </c>
      <c r="S57" s="7">
        <f t="shared" si="23"/>
        <v>23.510964327024972</v>
      </c>
      <c r="T57" s="7">
        <f t="shared" si="23"/>
        <v>30.940059870077963</v>
      </c>
      <c r="U57" s="7">
        <f t="shared" si="23"/>
        <v>33.041975908041636</v>
      </c>
      <c r="V57" s="7">
        <f t="shared" si="23"/>
        <v>34.416892145547017</v>
      </c>
      <c r="W57" s="7">
        <f t="shared" si="23"/>
        <v>45.83677847871008</v>
      </c>
      <c r="X57" s="7">
        <f t="shared" si="23"/>
        <v>50.866414025842936</v>
      </c>
      <c r="Y57" s="7">
        <f t="shared" si="23"/>
        <v>74.48463546233161</v>
      </c>
      <c r="Z57" s="7">
        <f>+Z52*100/Z$49</f>
        <v>74.963794308150938</v>
      </c>
      <c r="AA57" s="7">
        <f>+AA52*100/AA$49</f>
        <v>76.470925657846792</v>
      </c>
      <c r="AB57" s="7">
        <f>+AB52*100/AB$49</f>
        <v>84.774893327661658</v>
      </c>
      <c r="AC57" s="7">
        <f>+AC52*100/AC$49</f>
        <v>85.361038783500618</v>
      </c>
      <c r="AD57" s="7">
        <f>+AD52*100/AD$49</f>
        <v>88.729679124785591</v>
      </c>
      <c r="AE57" s="60"/>
    </row>
    <row r="58" spans="1:31" ht="14.25" x14ac:dyDescent="0.2">
      <c r="A58" s="71" t="s">
        <v>866</v>
      </c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31" x14ac:dyDescent="0.2">
      <c r="A59" s="3" t="s">
        <v>396</v>
      </c>
      <c r="B59" s="3" t="s">
        <v>38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151">
        <v>6172.451</v>
      </c>
      <c r="N59" s="151">
        <v>5609.5950000000003</v>
      </c>
      <c r="O59" s="151">
        <v>5371.4279999999999</v>
      </c>
      <c r="P59" s="151">
        <v>5133.0010000000002</v>
      </c>
      <c r="Q59" s="151">
        <v>5110.2020000000002</v>
      </c>
      <c r="R59" s="151">
        <v>5382.5889999999999</v>
      </c>
      <c r="S59" s="152">
        <v>4972.1989999999987</v>
      </c>
      <c r="T59" s="152">
        <v>4639.5780000000004</v>
      </c>
      <c r="U59" s="152">
        <v>4324.8999999999996</v>
      </c>
      <c r="V59" s="153">
        <v>3920.8870000000002</v>
      </c>
      <c r="W59" s="152">
        <v>3643.0320000000002</v>
      </c>
      <c r="X59" s="152">
        <v>3310.9</v>
      </c>
      <c r="Y59" s="152">
        <v>3001.6</v>
      </c>
      <c r="Z59" s="152">
        <v>2927.6</v>
      </c>
      <c r="AA59" s="152">
        <v>2745.7</v>
      </c>
      <c r="AB59" s="152">
        <v>2322</v>
      </c>
      <c r="AC59" s="152">
        <v>2062</v>
      </c>
      <c r="AD59" s="152"/>
      <c r="AE59" s="3">
        <f>+Z59/M59</f>
        <v>0.47430105155958302</v>
      </c>
    </row>
    <row r="60" spans="1:31" x14ac:dyDescent="0.2">
      <c r="M60" s="7">
        <f t="shared" ref="M60:X60" si="24">+M59*100/M49</f>
        <v>1.1635517101753947</v>
      </c>
      <c r="N60" s="7">
        <f t="shared" si="24"/>
        <v>1.0797040819802857</v>
      </c>
      <c r="O60" s="7">
        <f t="shared" si="24"/>
        <v>1.0227813971821009</v>
      </c>
      <c r="P60" s="7">
        <f t="shared" si="24"/>
        <v>0.97756179034893609</v>
      </c>
      <c r="Q60" s="7">
        <f t="shared" si="24"/>
        <v>0.91669985311855773</v>
      </c>
      <c r="R60" s="7">
        <f t="shared" si="24"/>
        <v>0.91530666730151822</v>
      </c>
      <c r="S60" s="7">
        <f t="shared" si="24"/>
        <v>0.8764620483501403</v>
      </c>
      <c r="T60" s="7">
        <f t="shared" si="24"/>
        <v>0.86901481842493977</v>
      </c>
      <c r="U60" s="7">
        <f t="shared" si="24"/>
        <v>0.79779570866372673</v>
      </c>
      <c r="V60" s="7">
        <f t="shared" si="24"/>
        <v>0.74115736541869137</v>
      </c>
      <c r="W60" s="7">
        <f t="shared" si="24"/>
        <v>0.65482303576384449</v>
      </c>
      <c r="X60" s="7">
        <f t="shared" si="24"/>
        <v>0.70807153214113094</v>
      </c>
      <c r="Y60" s="7">
        <f>+Y59*100/Y49</f>
        <v>0.68892767269325372</v>
      </c>
      <c r="Z60" s="7">
        <f>+Z59*100/Z49</f>
        <v>0.58984854455939473</v>
      </c>
      <c r="AC60" s="3">
        <f>+AC59/AC49</f>
        <v>3.6703740648734167E-3</v>
      </c>
    </row>
    <row r="61" spans="1:31" x14ac:dyDescent="0.2">
      <c r="A61" s="61" t="s">
        <v>618</v>
      </c>
      <c r="B61" s="3" t="s">
        <v>617</v>
      </c>
      <c r="L61" s="12">
        <v>5114.6140000000005</v>
      </c>
      <c r="M61" s="12">
        <v>5974.4472999999998</v>
      </c>
      <c r="N61" s="12">
        <v>6739.9243999999999</v>
      </c>
      <c r="O61" s="12">
        <v>6939.5961000000007</v>
      </c>
      <c r="P61" s="12">
        <v>7973.7659999999996</v>
      </c>
      <c r="Q61" s="12">
        <v>10399.845600000001</v>
      </c>
      <c r="R61" s="12">
        <v>12497.804599999999</v>
      </c>
      <c r="S61" s="12">
        <v>13729.2237</v>
      </c>
      <c r="T61" s="12">
        <v>13824.417600000001</v>
      </c>
      <c r="U61" s="12">
        <v>14459.7012</v>
      </c>
      <c r="V61" s="12">
        <v>14899.7989</v>
      </c>
      <c r="W61" s="12">
        <v>14722.588</v>
      </c>
      <c r="X61" s="12">
        <v>14455.3521</v>
      </c>
      <c r="Y61" s="12">
        <v>13694.953799999999</v>
      </c>
      <c r="Z61" s="12">
        <v>13259.3375</v>
      </c>
    </row>
    <row r="62" spans="1:31" ht="25.5" x14ac:dyDescent="0.2">
      <c r="A62" s="61" t="s">
        <v>619</v>
      </c>
      <c r="L62" s="12"/>
      <c r="M62" s="12">
        <v>116.81130384423926</v>
      </c>
      <c r="N62" s="12">
        <v>112.81251740223735</v>
      </c>
      <c r="O62" s="12">
        <v>102.96252136003189</v>
      </c>
      <c r="P62" s="12">
        <v>114.90245087894955</v>
      </c>
      <c r="Q62" s="12">
        <v>130.42576870201609</v>
      </c>
      <c r="R62" s="12">
        <v>120.17298218350471</v>
      </c>
      <c r="S62" s="12">
        <v>109.8530833167291</v>
      </c>
      <c r="T62" s="12">
        <v>100.69336695271416</v>
      </c>
      <c r="U62" s="12">
        <v>104.59537333420829</v>
      </c>
      <c r="V62" s="12">
        <v>103.04361545174945</v>
      </c>
      <c r="W62" s="12">
        <v>98.810649048424409</v>
      </c>
      <c r="X62" s="12">
        <v>98.184857852437361</v>
      </c>
      <c r="Y62" s="12">
        <v>94.739676386021742</v>
      </c>
      <c r="Z62" s="12">
        <v>96.819147356305805</v>
      </c>
    </row>
    <row r="63" spans="1:31" x14ac:dyDescent="0.2">
      <c r="A63" s="61" t="s">
        <v>620</v>
      </c>
      <c r="L63" s="12">
        <v>10873.097550246815</v>
      </c>
      <c r="M63" s="12">
        <v>11567.401654553138</v>
      </c>
      <c r="N63" s="12">
        <v>11950.070516968362</v>
      </c>
      <c r="O63" s="12">
        <v>11684.799533307145</v>
      </c>
      <c r="P63" s="12">
        <v>12823.420290412576</v>
      </c>
      <c r="Q63" s="12">
        <v>15660.154014663769</v>
      </c>
      <c r="R63" s="12">
        <v>18165.322484508968</v>
      </c>
      <c r="S63" s="12">
        <v>19206.127857228254</v>
      </c>
      <c r="T63" s="12">
        <v>17906.756296931759</v>
      </c>
      <c r="U63" s="12">
        <v>17652.81677740116</v>
      </c>
      <c r="V63" s="12">
        <v>17456.910399718963</v>
      </c>
      <c r="W63" s="12">
        <v>16443.552402063109</v>
      </c>
      <c r="X63" s="12">
        <v>15539.055391584901</v>
      </c>
      <c r="Y63" s="12">
        <v>13927.7680146</v>
      </c>
      <c r="Z63" s="12">
        <v>13259.3375</v>
      </c>
    </row>
    <row r="64" spans="1:31" ht="25.5" x14ac:dyDescent="0.2">
      <c r="A64" s="61" t="s">
        <v>621</v>
      </c>
      <c r="L64" s="12"/>
      <c r="M64" s="12">
        <v>106.38552262681173</v>
      </c>
      <c r="N64" s="12">
        <v>103.308166119265</v>
      </c>
      <c r="O64" s="12">
        <v>97.780172231749191</v>
      </c>
      <c r="P64" s="12">
        <v>109.74446120243509</v>
      </c>
      <c r="Q64" s="12">
        <v>122.12150627529596</v>
      </c>
      <c r="R64" s="12">
        <v>115.99708704971498</v>
      </c>
      <c r="S64" s="12">
        <v>105.72962783130806</v>
      </c>
      <c r="T64" s="12">
        <v>93.23459903029088</v>
      </c>
      <c r="U64" s="12">
        <v>98.581878731581824</v>
      </c>
      <c r="V64" s="12">
        <v>98.890225961371826</v>
      </c>
      <c r="W64" s="12">
        <v>94.195089655313993</v>
      </c>
      <c r="X64" s="12">
        <v>94.499381956147602</v>
      </c>
      <c r="Y64" s="12">
        <v>89.63072505773107</v>
      </c>
      <c r="Z64" s="12">
        <v>95.200734863624177</v>
      </c>
    </row>
    <row r="65" spans="1:34" x14ac:dyDescent="0.2"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34" x14ac:dyDescent="0.2"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3">
        <f>+Z70/13486.2</f>
        <v>227.02977858848303</v>
      </c>
      <c r="AA66" s="3" t="s">
        <v>726</v>
      </c>
    </row>
    <row r="67" spans="1:34" x14ac:dyDescent="0.2">
      <c r="A67" s="3" t="s">
        <v>838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3">
        <f>+Z69/133419.7</f>
        <v>227.03039356256983</v>
      </c>
      <c r="AA67" s="3" t="s">
        <v>726</v>
      </c>
    </row>
    <row r="68" spans="1:34" x14ac:dyDescent="0.2">
      <c r="A68" s="323" t="s">
        <v>75</v>
      </c>
      <c r="H68" s="326">
        <v>4942722</v>
      </c>
      <c r="I68" s="326">
        <v>6076238</v>
      </c>
      <c r="J68" s="326">
        <v>7629846</v>
      </c>
      <c r="K68" s="326">
        <v>9002148</v>
      </c>
      <c r="L68" s="326">
        <v>9975188</v>
      </c>
      <c r="M68" s="326">
        <v>11348447</v>
      </c>
      <c r="N68" s="326">
        <v>13292979</v>
      </c>
      <c r="O68" s="326">
        <v>15117290</v>
      </c>
      <c r="P68" s="326">
        <v>16425055</v>
      </c>
      <c r="Q68" s="326">
        <v>18014706</v>
      </c>
      <c r="R68" s="326">
        <v>19403624</v>
      </c>
      <c r="S68" s="326">
        <v>21088875</v>
      </c>
      <c r="T68" s="326">
        <v>22079006</v>
      </c>
      <c r="U68" s="326">
        <v>23290762</v>
      </c>
      <c r="V68" s="326">
        <v>22462805</v>
      </c>
      <c r="W68" s="326">
        <v>23093437</v>
      </c>
      <c r="X68" s="326">
        <v>24094616</v>
      </c>
      <c r="Y68" s="326">
        <v>24241385</v>
      </c>
      <c r="Z68" s="326">
        <v>25551224</v>
      </c>
      <c r="AA68" s="327">
        <v>27586920</v>
      </c>
      <c r="AB68" s="327">
        <v>29258462</v>
      </c>
      <c r="AC68" s="327">
        <v>30382728</v>
      </c>
      <c r="AD68" s="311">
        <v>32864441</v>
      </c>
      <c r="AE68" s="328">
        <v>36007057</v>
      </c>
    </row>
    <row r="69" spans="1:34" x14ac:dyDescent="0.2">
      <c r="A69" s="323" t="s">
        <v>76</v>
      </c>
      <c r="H69" s="329">
        <v>5836483</v>
      </c>
      <c r="I69" s="329">
        <v>7122305</v>
      </c>
      <c r="J69" s="329">
        <v>8834560</v>
      </c>
      <c r="K69" s="329">
        <v>10442818</v>
      </c>
      <c r="L69" s="329">
        <v>11637546</v>
      </c>
      <c r="M69" s="329">
        <v>13324052</v>
      </c>
      <c r="N69" s="329">
        <v>15398700</v>
      </c>
      <c r="O69" s="329">
        <v>17433859</v>
      </c>
      <c r="P69" s="329">
        <v>19133811</v>
      </c>
      <c r="Q69" s="329">
        <v>21077457</v>
      </c>
      <c r="R69" s="329">
        <v>22549020</v>
      </c>
      <c r="S69" s="329">
        <v>24316299</v>
      </c>
      <c r="T69" s="329">
        <v>25701369</v>
      </c>
      <c r="U69" s="329">
        <v>27217365</v>
      </c>
      <c r="V69" s="329">
        <v>26458264</v>
      </c>
      <c r="W69" s="329">
        <v>27268875</v>
      </c>
      <c r="X69" s="329">
        <v>28370786</v>
      </c>
      <c r="Y69" s="329">
        <v>28847930</v>
      </c>
      <c r="Z69" s="330">
        <v>30290327</v>
      </c>
      <c r="AA69" s="287">
        <v>32694208</v>
      </c>
      <c r="AB69" s="287">
        <v>34785204</v>
      </c>
      <c r="AC69" s="287">
        <v>35896329</v>
      </c>
      <c r="AD69" s="287">
        <v>38835221</v>
      </c>
      <c r="AE69" s="287">
        <v>42661805</v>
      </c>
    </row>
    <row r="70" spans="1:34" x14ac:dyDescent="0.2">
      <c r="A70" s="323" t="s">
        <v>233</v>
      </c>
      <c r="H70" s="287">
        <v>565060</v>
      </c>
      <c r="I70" s="287">
        <v>690732</v>
      </c>
      <c r="J70" s="287">
        <v>858517</v>
      </c>
      <c r="K70" s="287">
        <v>1017167</v>
      </c>
      <c r="L70" s="287">
        <v>1136753</v>
      </c>
      <c r="M70" s="287">
        <v>1304876</v>
      </c>
      <c r="N70" s="287">
        <v>1511518</v>
      </c>
      <c r="O70" s="287">
        <v>1716166</v>
      </c>
      <c r="P70" s="287">
        <v>1888910</v>
      </c>
      <c r="Q70" s="287">
        <v>2085401</v>
      </c>
      <c r="R70" s="287">
        <v>2235439</v>
      </c>
      <c r="S70" s="287">
        <v>2414398</v>
      </c>
      <c r="T70" s="287">
        <v>2555880</v>
      </c>
      <c r="U70" s="287">
        <v>2711382</v>
      </c>
      <c r="V70" s="287">
        <v>2639847</v>
      </c>
      <c r="W70" s="287">
        <v>2726881</v>
      </c>
      <c r="X70" s="287">
        <v>2845123</v>
      </c>
      <c r="Y70" s="287">
        <v>2907951</v>
      </c>
      <c r="Z70" s="287">
        <v>3061769</v>
      </c>
      <c r="AA70" s="287">
        <v>3313669</v>
      </c>
      <c r="AB70" s="287">
        <v>3533994</v>
      </c>
      <c r="AC70" s="287">
        <v>3657657</v>
      </c>
      <c r="AD70" s="287">
        <v>3967650</v>
      </c>
      <c r="AE70" s="287">
        <v>4364127</v>
      </c>
    </row>
    <row r="71" spans="1:34" x14ac:dyDescent="0.2">
      <c r="A71" s="323" t="s">
        <v>232</v>
      </c>
      <c r="C71" s="234">
        <v>128.9</v>
      </c>
      <c r="D71" s="234">
        <v>135</v>
      </c>
      <c r="E71" s="234">
        <v>123</v>
      </c>
      <c r="F71" s="234">
        <v>122.5</v>
      </c>
      <c r="G71" s="234">
        <v>118.8</v>
      </c>
      <c r="H71" s="234">
        <v>128.19999999999999</v>
      </c>
      <c r="I71" s="234">
        <v>123.6</v>
      </c>
      <c r="J71" s="234">
        <v>118.3</v>
      </c>
      <c r="K71" s="234">
        <v>114.3</v>
      </c>
      <c r="L71" s="234">
        <v>110</v>
      </c>
      <c r="M71" s="234">
        <v>109.8</v>
      </c>
      <c r="N71" s="278">
        <v>109.2</v>
      </c>
      <c r="O71" s="278">
        <v>105.3</v>
      </c>
      <c r="P71" s="278">
        <v>104.7</v>
      </c>
      <c r="Q71" s="278">
        <v>106.8</v>
      </c>
      <c r="R71" s="278">
        <v>103.6</v>
      </c>
      <c r="S71" s="278">
        <v>103.9</v>
      </c>
      <c r="T71" s="278">
        <v>108</v>
      </c>
      <c r="U71" s="278">
        <v>106.1</v>
      </c>
      <c r="V71" s="278">
        <v>104.2</v>
      </c>
      <c r="W71" s="278">
        <v>104.9</v>
      </c>
      <c r="X71" s="278">
        <v>103.9</v>
      </c>
      <c r="Y71" s="278">
        <v>105.7</v>
      </c>
      <c r="Z71" s="234">
        <v>101.7</v>
      </c>
      <c r="AA71" s="234">
        <v>99.8</v>
      </c>
      <c r="AB71" s="234">
        <v>99.9</v>
      </c>
      <c r="AC71" s="234">
        <v>100.4</v>
      </c>
      <c r="AD71" s="234">
        <v>102.4</v>
      </c>
      <c r="AE71" s="234">
        <v>102.8</v>
      </c>
    </row>
    <row r="72" spans="1:34" x14ac:dyDescent="0.2">
      <c r="A72" s="234"/>
    </row>
    <row r="73" spans="1:34" x14ac:dyDescent="0.2">
      <c r="A73" s="324" t="s">
        <v>79</v>
      </c>
    </row>
    <row r="74" spans="1:34" x14ac:dyDescent="0.2">
      <c r="A74" s="234"/>
    </row>
    <row r="75" spans="1:34" ht="16.5" customHeight="1" x14ac:dyDescent="0.2">
      <c r="A75" s="323" t="s">
        <v>75</v>
      </c>
      <c r="M75" s="287">
        <v>11395842</v>
      </c>
      <c r="N75" s="287">
        <v>13335190</v>
      </c>
      <c r="O75" s="287">
        <v>15166937</v>
      </c>
      <c r="P75" s="287">
        <v>16450162</v>
      </c>
      <c r="Q75" s="287">
        <v>18053659</v>
      </c>
      <c r="R75" s="287">
        <v>19435080</v>
      </c>
      <c r="S75" s="287">
        <v>21063899</v>
      </c>
      <c r="T75" s="287">
        <v>22081629</v>
      </c>
      <c r="U75" s="287">
        <v>23294092</v>
      </c>
      <c r="V75" s="287">
        <v>22458995</v>
      </c>
      <c r="W75" s="287">
        <v>23054029</v>
      </c>
      <c r="X75" s="287">
        <v>24058485</v>
      </c>
      <c r="Y75" s="287">
        <v>24191258</v>
      </c>
      <c r="Z75" s="287">
        <v>25520533</v>
      </c>
      <c r="AA75" s="287">
        <v>27485682</v>
      </c>
      <c r="AB75" s="287">
        <v>28877873</v>
      </c>
      <c r="AC75" s="287">
        <v>30003428</v>
      </c>
      <c r="AD75" s="287">
        <v>32458434</v>
      </c>
    </row>
    <row r="76" spans="1:34" ht="15" customHeight="1" x14ac:dyDescent="0.2">
      <c r="A76" s="323" t="s">
        <v>76</v>
      </c>
      <c r="M76" s="287">
        <v>13350075</v>
      </c>
      <c r="N76" s="287">
        <v>15419133</v>
      </c>
      <c r="O76" s="287">
        <v>17461701</v>
      </c>
      <c r="P76" s="287">
        <v>19138920</v>
      </c>
      <c r="Q76" s="287">
        <v>21099066</v>
      </c>
      <c r="R76" s="287">
        <v>22559879</v>
      </c>
      <c r="S76" s="287">
        <v>24256957</v>
      </c>
      <c r="T76" s="287">
        <v>25680215</v>
      </c>
      <c r="U76" s="287">
        <v>27193631</v>
      </c>
      <c r="V76" s="287">
        <v>26424604</v>
      </c>
      <c r="W76" s="287">
        <v>27224599</v>
      </c>
      <c r="X76" s="287">
        <v>28304936</v>
      </c>
      <c r="Y76" s="287">
        <v>28781066</v>
      </c>
      <c r="Z76" s="287">
        <v>30248235</v>
      </c>
      <c r="AA76" s="287">
        <v>32583425</v>
      </c>
      <c r="AB76" s="287">
        <v>34378594</v>
      </c>
      <c r="AC76" s="287">
        <v>35474183</v>
      </c>
      <c r="AD76" s="287">
        <v>38355117</v>
      </c>
    </row>
    <row r="77" spans="1:34" ht="15.75" customHeight="1" x14ac:dyDescent="0.2">
      <c r="A77" s="323" t="s">
        <v>77</v>
      </c>
      <c r="M77" s="287">
        <v>1307</v>
      </c>
      <c r="N77" s="287">
        <v>1514</v>
      </c>
      <c r="O77" s="287">
        <v>1719</v>
      </c>
      <c r="P77" s="287">
        <v>1889</v>
      </c>
      <c r="Q77" s="287">
        <v>2088</v>
      </c>
      <c r="R77" s="287">
        <v>2237</v>
      </c>
      <c r="S77" s="287">
        <v>2409</v>
      </c>
      <c r="T77" s="287">
        <v>2554</v>
      </c>
      <c r="U77" s="287">
        <v>2709</v>
      </c>
      <c r="V77" s="287">
        <v>2636</v>
      </c>
      <c r="W77" s="287">
        <v>2722</v>
      </c>
      <c r="X77" s="287">
        <v>2839</v>
      </c>
      <c r="Y77" s="287">
        <v>2901</v>
      </c>
      <c r="Z77" s="287">
        <v>3058</v>
      </c>
      <c r="AA77" s="287">
        <v>3302</v>
      </c>
      <c r="AB77" s="287">
        <v>3493</v>
      </c>
      <c r="AC77" s="287">
        <v>3615</v>
      </c>
      <c r="AD77" s="287">
        <v>3919</v>
      </c>
    </row>
    <row r="78" spans="1:34" ht="17.25" customHeight="1" x14ac:dyDescent="0.2">
      <c r="A78" s="325" t="s">
        <v>631</v>
      </c>
      <c r="AE78" s="3" t="s">
        <v>833</v>
      </c>
      <c r="AF78" s="3" t="s">
        <v>831</v>
      </c>
      <c r="AG78" s="3" t="s">
        <v>832</v>
      </c>
    </row>
    <row r="79" spans="1:34" ht="25.5" x14ac:dyDescent="0.2">
      <c r="A79" s="323" t="s">
        <v>80</v>
      </c>
      <c r="H79" s="287">
        <v>11194873</v>
      </c>
      <c r="I79" s="287">
        <v>13866010</v>
      </c>
      <c r="J79" s="287">
        <v>17349723</v>
      </c>
      <c r="K79" s="287">
        <v>20685002</v>
      </c>
      <c r="L79" s="287">
        <v>23577947</v>
      </c>
      <c r="M79" s="287">
        <v>27736762</v>
      </c>
      <c r="N79" s="287">
        <v>31644531</v>
      </c>
      <c r="O79" s="287">
        <v>34638827</v>
      </c>
      <c r="P79" s="287">
        <v>37759095</v>
      </c>
      <c r="Q79" s="287">
        <v>41332240</v>
      </c>
      <c r="R79" s="287">
        <v>45542374</v>
      </c>
      <c r="S79" s="287">
        <v>50619717</v>
      </c>
      <c r="T79" s="287">
        <v>52685612</v>
      </c>
      <c r="U79" s="287">
        <v>56364102</v>
      </c>
      <c r="V79" s="287">
        <v>52582588</v>
      </c>
      <c r="W79" s="287">
        <v>55250149</v>
      </c>
      <c r="X79" s="287">
        <v>58564075</v>
      </c>
      <c r="Y79" s="287">
        <v>58205084</v>
      </c>
      <c r="Z79" s="287">
        <v>60974480</v>
      </c>
      <c r="AA79" s="287">
        <v>65477238</v>
      </c>
      <c r="AB79" s="287">
        <v>68998944</v>
      </c>
      <c r="AC79" s="287">
        <v>71237373</v>
      </c>
      <c r="AD79" s="287">
        <v>76462126</v>
      </c>
      <c r="AE79" s="287">
        <v>82429053</v>
      </c>
      <c r="AF79" s="60">
        <f>+AD79/AD145</f>
        <v>1.0270730320499397</v>
      </c>
      <c r="AG79" s="60">
        <f t="shared" ref="AF79:AG110" si="25">+AE79/AE145</f>
        <v>1.0373770763888805</v>
      </c>
    </row>
    <row r="80" spans="1:34" ht="25.5" x14ac:dyDescent="0.2">
      <c r="A80" s="323" t="s">
        <v>81</v>
      </c>
      <c r="H80" s="287">
        <v>1018910</v>
      </c>
      <c r="I80" s="287">
        <v>1312690</v>
      </c>
      <c r="J80" s="287">
        <v>1378239</v>
      </c>
      <c r="K80" s="287">
        <v>1514662</v>
      </c>
      <c r="L80" s="287">
        <v>1560679</v>
      </c>
      <c r="M80" s="287">
        <v>1679344</v>
      </c>
      <c r="N80" s="287">
        <v>1986085</v>
      </c>
      <c r="O80" s="287">
        <v>1981114</v>
      </c>
      <c r="P80" s="287">
        <v>1914649</v>
      </c>
      <c r="Q80" s="287">
        <v>2118120</v>
      </c>
      <c r="R80" s="287">
        <v>2001974</v>
      </c>
      <c r="S80" s="287">
        <v>2119990</v>
      </c>
      <c r="T80" s="287">
        <v>2253601</v>
      </c>
      <c r="U80" s="287">
        <v>2368988</v>
      </c>
      <c r="V80" s="287">
        <v>2140539</v>
      </c>
      <c r="W80" s="287">
        <v>2118199</v>
      </c>
      <c r="X80" s="287">
        <v>2640347</v>
      </c>
      <c r="Y80" s="287">
        <v>2693132</v>
      </c>
      <c r="Z80" s="287">
        <v>2854710</v>
      </c>
      <c r="AA80" s="287">
        <v>2969528</v>
      </c>
      <c r="AB80" s="287">
        <v>3014249</v>
      </c>
      <c r="AC80" s="287">
        <v>3123077</v>
      </c>
      <c r="AD80" s="287">
        <v>3190059</v>
      </c>
      <c r="AE80" s="287">
        <v>3320048</v>
      </c>
      <c r="AF80" s="60">
        <f t="shared" si="25"/>
        <v>1.0623561558071344</v>
      </c>
      <c r="AG80" s="60">
        <f t="shared" si="25"/>
        <v>1.0159542288636381</v>
      </c>
      <c r="AH80" s="13">
        <f>AVERAGE(Z80:AD80)</f>
        <v>3030324.6</v>
      </c>
    </row>
    <row r="81" spans="1:33" ht="38.25" x14ac:dyDescent="0.2">
      <c r="A81" s="323" t="s">
        <v>82</v>
      </c>
      <c r="H81" s="287">
        <v>979475</v>
      </c>
      <c r="I81" s="287">
        <v>1265788</v>
      </c>
      <c r="J81" s="287">
        <v>1322537</v>
      </c>
      <c r="K81" s="287">
        <v>1445722</v>
      </c>
      <c r="L81" s="287">
        <v>1487146</v>
      </c>
      <c r="M81" s="287">
        <v>1596614</v>
      </c>
      <c r="N81" s="287">
        <v>1890020</v>
      </c>
      <c r="O81" s="287">
        <v>1879401</v>
      </c>
      <c r="P81" s="287">
        <v>1816344</v>
      </c>
      <c r="Q81" s="287">
        <v>2016929</v>
      </c>
      <c r="R81" s="287">
        <v>1906372</v>
      </c>
      <c r="S81" s="287">
        <v>2021689</v>
      </c>
      <c r="T81" s="287">
        <v>2140478</v>
      </c>
      <c r="U81" s="287">
        <v>2249264</v>
      </c>
      <c r="V81" s="287">
        <v>2024872</v>
      </c>
      <c r="W81" s="287">
        <v>1994947</v>
      </c>
      <c r="X81" s="287">
        <v>2503198</v>
      </c>
      <c r="Y81" s="287">
        <v>2546920</v>
      </c>
      <c r="Z81" s="287">
        <v>2704965</v>
      </c>
      <c r="AA81" s="287">
        <v>2816442</v>
      </c>
      <c r="AB81" s="287">
        <v>2848880</v>
      </c>
      <c r="AC81" s="287">
        <v>2954269</v>
      </c>
      <c r="AD81" s="287">
        <v>3013397</v>
      </c>
      <c r="AE81" s="287">
        <v>3125988</v>
      </c>
      <c r="AF81" s="60">
        <f t="shared" si="25"/>
        <v>1.0650247489321998</v>
      </c>
      <c r="AG81" s="60">
        <f t="shared" si="25"/>
        <v>1.0136765795061438</v>
      </c>
    </row>
    <row r="82" spans="1:33" x14ac:dyDescent="0.2">
      <c r="A82" s="323" t="s">
        <v>83</v>
      </c>
      <c r="H82" s="287">
        <v>36700</v>
      </c>
      <c r="I82" s="287">
        <v>43307</v>
      </c>
      <c r="J82" s="287">
        <v>51264</v>
      </c>
      <c r="K82" s="287">
        <v>63420</v>
      </c>
      <c r="L82" s="287">
        <v>67888</v>
      </c>
      <c r="M82" s="287">
        <v>77016</v>
      </c>
      <c r="N82" s="287">
        <v>88971</v>
      </c>
      <c r="O82" s="287">
        <v>93441</v>
      </c>
      <c r="P82" s="287">
        <v>90103</v>
      </c>
      <c r="Q82" s="287">
        <v>92199</v>
      </c>
      <c r="R82" s="287">
        <v>88112</v>
      </c>
      <c r="S82" s="287">
        <v>89236</v>
      </c>
      <c r="T82" s="287">
        <v>103366</v>
      </c>
      <c r="U82" s="287">
        <v>109274</v>
      </c>
      <c r="V82" s="287">
        <v>106029</v>
      </c>
      <c r="W82" s="287">
        <v>113386</v>
      </c>
      <c r="X82" s="287">
        <v>127420</v>
      </c>
      <c r="Y82" s="287">
        <v>135719</v>
      </c>
      <c r="Z82" s="287">
        <v>137990</v>
      </c>
      <c r="AA82" s="287">
        <v>141159</v>
      </c>
      <c r="AB82" s="287">
        <v>153014</v>
      </c>
      <c r="AC82" s="287">
        <v>156437</v>
      </c>
      <c r="AD82" s="287">
        <v>163455</v>
      </c>
      <c r="AE82" s="287">
        <v>180698</v>
      </c>
      <c r="AF82" s="60">
        <f t="shared" si="25"/>
        <v>1.015538601090995</v>
      </c>
      <c r="AG82" s="60">
        <f t="shared" si="25"/>
        <v>1.0467661115133962</v>
      </c>
    </row>
    <row r="83" spans="1:33" x14ac:dyDescent="0.2">
      <c r="A83" s="323" t="s">
        <v>84</v>
      </c>
      <c r="H83" s="287">
        <v>2735</v>
      </c>
      <c r="I83" s="287">
        <v>3595</v>
      </c>
      <c r="J83" s="287">
        <v>4438</v>
      </c>
      <c r="K83" s="287">
        <v>5520</v>
      </c>
      <c r="L83" s="287">
        <v>5645</v>
      </c>
      <c r="M83" s="287">
        <v>5714</v>
      </c>
      <c r="N83" s="287">
        <v>7094</v>
      </c>
      <c r="O83" s="287">
        <v>8272</v>
      </c>
      <c r="P83" s="287">
        <v>8202</v>
      </c>
      <c r="Q83" s="287">
        <v>8992</v>
      </c>
      <c r="R83" s="287">
        <v>7490</v>
      </c>
      <c r="S83" s="287">
        <v>9065</v>
      </c>
      <c r="T83" s="287">
        <v>9757</v>
      </c>
      <c r="U83" s="287">
        <v>10450</v>
      </c>
      <c r="V83" s="287">
        <v>9638</v>
      </c>
      <c r="W83" s="287">
        <v>9866</v>
      </c>
      <c r="X83" s="287">
        <v>9729</v>
      </c>
      <c r="Y83" s="287">
        <v>10493</v>
      </c>
      <c r="Z83" s="287">
        <v>11755</v>
      </c>
      <c r="AA83" s="287">
        <v>11927</v>
      </c>
      <c r="AB83" s="287">
        <v>12355</v>
      </c>
      <c r="AC83" s="287">
        <v>12371</v>
      </c>
      <c r="AD83" s="287">
        <v>13207</v>
      </c>
      <c r="AE83" s="287">
        <v>13362</v>
      </c>
      <c r="AF83" s="60">
        <f t="shared" si="25"/>
        <v>1.0611441426964487</v>
      </c>
      <c r="AG83" s="60">
        <f t="shared" si="25"/>
        <v>1.1645459299285341</v>
      </c>
    </row>
    <row r="84" spans="1:33" x14ac:dyDescent="0.2">
      <c r="A84" s="323" t="s">
        <v>85</v>
      </c>
      <c r="H84" s="287">
        <v>51417</v>
      </c>
      <c r="I84" s="287">
        <v>62484</v>
      </c>
      <c r="J84" s="287">
        <v>76889</v>
      </c>
      <c r="K84" s="287">
        <v>69131</v>
      </c>
      <c r="L84" s="287">
        <v>71357</v>
      </c>
      <c r="M84" s="287">
        <v>76154</v>
      </c>
      <c r="N84" s="287">
        <v>85147</v>
      </c>
      <c r="O84" s="287">
        <v>90473</v>
      </c>
      <c r="P84" s="287">
        <v>91529</v>
      </c>
      <c r="Q84" s="287">
        <v>99417</v>
      </c>
      <c r="R84" s="287">
        <v>116695</v>
      </c>
      <c r="S84" s="287">
        <v>150030</v>
      </c>
      <c r="T84" s="287">
        <v>137201</v>
      </c>
      <c r="U84" s="287">
        <v>143727</v>
      </c>
      <c r="V84" s="287">
        <v>138694</v>
      </c>
      <c r="W84" s="287">
        <v>101145</v>
      </c>
      <c r="X84" s="287">
        <v>108616</v>
      </c>
      <c r="Y84" s="287">
        <v>109833</v>
      </c>
      <c r="Z84" s="287">
        <v>114753</v>
      </c>
      <c r="AA84" s="287">
        <v>119144</v>
      </c>
      <c r="AB84" s="287">
        <v>102404</v>
      </c>
      <c r="AC84" s="287">
        <v>92644</v>
      </c>
      <c r="AD84" s="287">
        <v>120092</v>
      </c>
      <c r="AE84" s="287">
        <v>193257</v>
      </c>
      <c r="AF84" s="60">
        <f t="shared" si="25"/>
        <v>1.0800223033616922</v>
      </c>
      <c r="AG84" s="60">
        <f t="shared" si="25"/>
        <v>1.0152291997184253</v>
      </c>
    </row>
    <row r="85" spans="1:33" x14ac:dyDescent="0.2">
      <c r="A85" s="323" t="s">
        <v>86</v>
      </c>
      <c r="H85" s="287">
        <v>3718144</v>
      </c>
      <c r="I85" s="287">
        <v>4584172</v>
      </c>
      <c r="J85" s="287">
        <v>6191768</v>
      </c>
      <c r="K85" s="287">
        <v>7657001</v>
      </c>
      <c r="L85" s="287">
        <v>8921557</v>
      </c>
      <c r="M85" s="287">
        <v>11030183</v>
      </c>
      <c r="N85" s="287">
        <v>12112305</v>
      </c>
      <c r="O85" s="287">
        <v>12521535</v>
      </c>
      <c r="P85" s="287">
        <v>13900120</v>
      </c>
      <c r="Q85" s="287">
        <v>15387512</v>
      </c>
      <c r="R85" s="287">
        <v>17181703</v>
      </c>
      <c r="S85" s="287">
        <v>19800330</v>
      </c>
      <c r="T85" s="287">
        <v>20494904</v>
      </c>
      <c r="U85" s="287">
        <v>21357359</v>
      </c>
      <c r="V85" s="287">
        <v>18311238</v>
      </c>
      <c r="W85" s="287">
        <v>21251286</v>
      </c>
      <c r="X85" s="287">
        <v>23498184</v>
      </c>
      <c r="Y85" s="287">
        <v>23304511</v>
      </c>
      <c r="Z85" s="287">
        <v>24240689</v>
      </c>
      <c r="AA85" s="287">
        <v>26322177</v>
      </c>
      <c r="AB85" s="287">
        <v>27996919</v>
      </c>
      <c r="AC85" s="287">
        <v>28602192</v>
      </c>
      <c r="AD85" s="287">
        <v>30114472</v>
      </c>
      <c r="AE85" s="287">
        <v>31654373</v>
      </c>
      <c r="AF85" s="60">
        <f t="shared" si="25"/>
        <v>1.0203813179152927</v>
      </c>
      <c r="AG85" s="60">
        <f t="shared" si="25"/>
        <v>1.0382873714923773</v>
      </c>
    </row>
    <row r="86" spans="1:33" x14ac:dyDescent="0.2">
      <c r="A86" s="323" t="s">
        <v>87</v>
      </c>
      <c r="H86" s="287">
        <v>977549</v>
      </c>
      <c r="I86" s="287">
        <v>1175991</v>
      </c>
      <c r="J86" s="287">
        <v>1328464</v>
      </c>
      <c r="K86" s="287">
        <v>1481253</v>
      </c>
      <c r="L86" s="287">
        <v>1473053</v>
      </c>
      <c r="M86" s="287">
        <v>1762569</v>
      </c>
      <c r="N86" s="287">
        <v>2053726</v>
      </c>
      <c r="O86" s="287">
        <v>2167497</v>
      </c>
      <c r="P86" s="287">
        <v>2222812</v>
      </c>
      <c r="Q86" s="287">
        <v>2260481</v>
      </c>
      <c r="R86" s="287">
        <v>2221526</v>
      </c>
      <c r="S86" s="287">
        <v>2358917</v>
      </c>
      <c r="T86" s="287">
        <v>2305248</v>
      </c>
      <c r="U86" s="287">
        <v>2505951</v>
      </c>
      <c r="V86" s="287">
        <v>2485698</v>
      </c>
      <c r="W86" s="287">
        <v>2405856</v>
      </c>
      <c r="X86" s="287">
        <v>2691999</v>
      </c>
      <c r="Y86" s="287">
        <v>2892998</v>
      </c>
      <c r="Z86" s="287">
        <v>3071431</v>
      </c>
      <c r="AA86" s="287">
        <v>3041609</v>
      </c>
      <c r="AB86" s="287">
        <v>3129588</v>
      </c>
      <c r="AC86" s="287">
        <v>3257182</v>
      </c>
      <c r="AD86" s="287">
        <v>3374548</v>
      </c>
      <c r="AE86" s="287">
        <v>3487666</v>
      </c>
      <c r="AF86" s="60">
        <f t="shared" si="25"/>
        <v>1.0226008389177343</v>
      </c>
      <c r="AG86" s="60">
        <f t="shared" si="25"/>
        <v>1.0172235828307248</v>
      </c>
    </row>
    <row r="87" spans="1:33" ht="25.5" x14ac:dyDescent="0.2">
      <c r="A87" s="323" t="s">
        <v>88</v>
      </c>
      <c r="H87" s="287">
        <v>211438</v>
      </c>
      <c r="I87" s="287">
        <v>244103</v>
      </c>
      <c r="J87" s="287">
        <v>313381</v>
      </c>
      <c r="K87" s="287">
        <v>380266</v>
      </c>
      <c r="L87" s="287">
        <v>417845</v>
      </c>
      <c r="M87" s="287">
        <v>474973</v>
      </c>
      <c r="N87" s="287">
        <v>539734</v>
      </c>
      <c r="O87" s="287">
        <v>490323</v>
      </c>
      <c r="P87" s="287">
        <v>452143</v>
      </c>
      <c r="Q87" s="287">
        <v>436470</v>
      </c>
      <c r="R87" s="287">
        <v>402800</v>
      </c>
      <c r="S87" s="287">
        <v>432624</v>
      </c>
      <c r="T87" s="287">
        <v>420422</v>
      </c>
      <c r="U87" s="287">
        <v>365716</v>
      </c>
      <c r="V87" s="287">
        <v>314027</v>
      </c>
      <c r="W87" s="287">
        <v>304810</v>
      </c>
      <c r="X87" s="287">
        <v>365128</v>
      </c>
      <c r="Y87" s="287">
        <v>354607</v>
      </c>
      <c r="Z87" s="287">
        <v>366015</v>
      </c>
      <c r="AA87" s="287">
        <v>404638</v>
      </c>
      <c r="AB87" s="287">
        <v>420427</v>
      </c>
      <c r="AC87" s="287">
        <v>440981</v>
      </c>
      <c r="AD87" s="287">
        <v>470791</v>
      </c>
      <c r="AE87" s="287">
        <v>473599</v>
      </c>
      <c r="AF87" s="60">
        <f t="shared" si="25"/>
        <v>1.0033374180830092</v>
      </c>
      <c r="AG87" s="60">
        <f t="shared" si="25"/>
        <v>1.0375476493011435</v>
      </c>
    </row>
    <row r="88" spans="1:33" ht="25.5" x14ac:dyDescent="0.2">
      <c r="A88" s="323" t="s">
        <v>89</v>
      </c>
      <c r="H88" s="287">
        <v>253340</v>
      </c>
      <c r="I88" s="287">
        <v>288774</v>
      </c>
      <c r="J88" s="287">
        <v>359124</v>
      </c>
      <c r="K88" s="287">
        <v>394765</v>
      </c>
      <c r="L88" s="287">
        <v>464624</v>
      </c>
      <c r="M88" s="287">
        <v>549707</v>
      </c>
      <c r="N88" s="287">
        <v>650604</v>
      </c>
      <c r="O88" s="287">
        <v>655250</v>
      </c>
      <c r="P88" s="287">
        <v>682479</v>
      </c>
      <c r="Q88" s="287">
        <v>710061</v>
      </c>
      <c r="R88" s="287">
        <v>731678</v>
      </c>
      <c r="S88" s="287">
        <v>780224</v>
      </c>
      <c r="T88" s="287">
        <v>797101</v>
      </c>
      <c r="U88" s="287">
        <v>769919</v>
      </c>
      <c r="V88" s="287">
        <v>717705</v>
      </c>
      <c r="W88" s="287">
        <v>797915</v>
      </c>
      <c r="X88" s="287">
        <v>850157</v>
      </c>
      <c r="Y88" s="287">
        <v>791018</v>
      </c>
      <c r="Z88" s="287">
        <v>820594</v>
      </c>
      <c r="AA88" s="287">
        <v>889246</v>
      </c>
      <c r="AB88" s="287">
        <v>944354</v>
      </c>
      <c r="AC88" s="287">
        <v>1006707</v>
      </c>
      <c r="AD88" s="287">
        <v>1056073</v>
      </c>
      <c r="AE88" s="287">
        <v>1110130</v>
      </c>
      <c r="AF88" s="60">
        <f t="shared" si="25"/>
        <v>1.0150185449138687</v>
      </c>
      <c r="AG88" s="60">
        <f t="shared" si="25"/>
        <v>1.0396510178489986</v>
      </c>
    </row>
    <row r="89" spans="1:33" ht="25.5" x14ac:dyDescent="0.2">
      <c r="A89" s="323" t="s">
        <v>90</v>
      </c>
      <c r="H89" s="287">
        <v>89119</v>
      </c>
      <c r="I89" s="287">
        <v>106105</v>
      </c>
      <c r="J89" s="287">
        <v>127176</v>
      </c>
      <c r="K89" s="287">
        <v>130608</v>
      </c>
      <c r="L89" s="287">
        <v>158044</v>
      </c>
      <c r="M89" s="287">
        <v>186262</v>
      </c>
      <c r="N89" s="287">
        <v>215528</v>
      </c>
      <c r="O89" s="287">
        <v>210419</v>
      </c>
      <c r="P89" s="287">
        <v>215967</v>
      </c>
      <c r="Q89" s="287">
        <v>227296</v>
      </c>
      <c r="R89" s="287">
        <v>224437</v>
      </c>
      <c r="S89" s="287">
        <v>242061</v>
      </c>
      <c r="T89" s="287">
        <v>252906</v>
      </c>
      <c r="U89" s="287">
        <v>259331</v>
      </c>
      <c r="V89" s="287">
        <v>206694</v>
      </c>
      <c r="W89" s="287">
        <v>214485</v>
      </c>
      <c r="X89" s="287">
        <v>214579</v>
      </c>
      <c r="Y89" s="287">
        <v>211007</v>
      </c>
      <c r="Z89" s="287">
        <v>219626</v>
      </c>
      <c r="AA89" s="287">
        <v>246524</v>
      </c>
      <c r="AB89" s="287">
        <v>267356</v>
      </c>
      <c r="AC89" s="287">
        <v>287594</v>
      </c>
      <c r="AD89" s="287">
        <v>315664</v>
      </c>
      <c r="AE89" s="287">
        <v>336144</v>
      </c>
      <c r="AF89" s="60">
        <f t="shared" si="25"/>
        <v>1.0081343395599729</v>
      </c>
      <c r="AG89" s="60">
        <f t="shared" si="25"/>
        <v>1.0385071675729116</v>
      </c>
    </row>
    <row r="90" spans="1:33" x14ac:dyDescent="0.2">
      <c r="A90" s="323" t="s">
        <v>91</v>
      </c>
      <c r="H90" s="287">
        <v>80989</v>
      </c>
      <c r="I90" s="287">
        <v>84890</v>
      </c>
      <c r="J90" s="287">
        <v>112275</v>
      </c>
      <c r="K90" s="287">
        <v>134840</v>
      </c>
      <c r="L90" s="287">
        <v>159362</v>
      </c>
      <c r="M90" s="287">
        <v>193277</v>
      </c>
      <c r="N90" s="287">
        <v>223949</v>
      </c>
      <c r="O90" s="287">
        <v>219124</v>
      </c>
      <c r="P90" s="287">
        <v>236111</v>
      </c>
      <c r="Q90" s="287">
        <v>242974</v>
      </c>
      <c r="R90" s="287">
        <v>249328</v>
      </c>
      <c r="S90" s="287">
        <v>277031</v>
      </c>
      <c r="T90" s="287">
        <v>287390</v>
      </c>
      <c r="U90" s="287">
        <v>279699</v>
      </c>
      <c r="V90" s="287">
        <v>291378</v>
      </c>
      <c r="W90" s="287">
        <v>381292</v>
      </c>
      <c r="X90" s="287">
        <v>420044</v>
      </c>
      <c r="Y90" s="287">
        <v>371890</v>
      </c>
      <c r="Z90" s="287">
        <v>387978</v>
      </c>
      <c r="AA90" s="287">
        <v>418489</v>
      </c>
      <c r="AB90" s="287">
        <v>450032</v>
      </c>
      <c r="AC90" s="287">
        <v>492146</v>
      </c>
      <c r="AD90" s="287">
        <v>499010</v>
      </c>
      <c r="AE90" s="287">
        <v>525482</v>
      </c>
      <c r="AF90" s="60">
        <f t="shared" si="25"/>
        <v>1.0256573633117998</v>
      </c>
      <c r="AG90" s="60">
        <f t="shared" si="25"/>
        <v>1.0493333359958625</v>
      </c>
    </row>
    <row r="91" spans="1:33" ht="25.5" x14ac:dyDescent="0.2">
      <c r="A91" s="323" t="s">
        <v>92</v>
      </c>
      <c r="H91" s="287">
        <v>83232</v>
      </c>
      <c r="I91" s="287">
        <v>97779</v>
      </c>
      <c r="J91" s="287">
        <v>119673</v>
      </c>
      <c r="K91" s="287">
        <v>129317</v>
      </c>
      <c r="L91" s="287">
        <v>147218</v>
      </c>
      <c r="M91" s="287">
        <v>170168</v>
      </c>
      <c r="N91" s="287">
        <v>211127</v>
      </c>
      <c r="O91" s="287">
        <v>225707</v>
      </c>
      <c r="P91" s="287">
        <v>230401</v>
      </c>
      <c r="Q91" s="287">
        <v>239791</v>
      </c>
      <c r="R91" s="287">
        <v>257913</v>
      </c>
      <c r="S91" s="287">
        <v>261132</v>
      </c>
      <c r="T91" s="287">
        <v>256805</v>
      </c>
      <c r="U91" s="287">
        <v>230889</v>
      </c>
      <c r="V91" s="287">
        <v>219633</v>
      </c>
      <c r="W91" s="287">
        <v>202138</v>
      </c>
      <c r="X91" s="287">
        <v>215534</v>
      </c>
      <c r="Y91" s="287">
        <v>208121</v>
      </c>
      <c r="Z91" s="287">
        <v>212990</v>
      </c>
      <c r="AA91" s="287">
        <v>224233</v>
      </c>
      <c r="AB91" s="287">
        <v>226966</v>
      </c>
      <c r="AC91" s="287">
        <v>226967</v>
      </c>
      <c r="AD91" s="287">
        <v>241399</v>
      </c>
      <c r="AE91" s="287">
        <v>248504</v>
      </c>
      <c r="AF91" s="60">
        <f t="shared" si="25"/>
        <v>1.0024750522211101</v>
      </c>
      <c r="AG91" s="60">
        <f t="shared" si="25"/>
        <v>1.0212465171328298</v>
      </c>
    </row>
    <row r="92" spans="1:33" x14ac:dyDescent="0.2">
      <c r="A92" s="323" t="s">
        <v>93</v>
      </c>
      <c r="H92" s="287">
        <v>239956</v>
      </c>
      <c r="I92" s="287">
        <v>306328</v>
      </c>
      <c r="J92" s="287">
        <v>395848</v>
      </c>
      <c r="K92" s="287">
        <v>413526</v>
      </c>
      <c r="L92" s="287">
        <v>492041</v>
      </c>
      <c r="M92" s="287">
        <v>629975</v>
      </c>
      <c r="N92" s="287">
        <v>616347</v>
      </c>
      <c r="O92" s="287">
        <v>633810</v>
      </c>
      <c r="P92" s="287">
        <v>677404</v>
      </c>
      <c r="Q92" s="287">
        <v>818478</v>
      </c>
      <c r="R92" s="287">
        <v>1154553</v>
      </c>
      <c r="S92" s="287">
        <v>1390095</v>
      </c>
      <c r="T92" s="287">
        <v>1360155</v>
      </c>
      <c r="U92" s="287">
        <v>1653527</v>
      </c>
      <c r="V92" s="287">
        <v>1223974</v>
      </c>
      <c r="W92" s="287">
        <v>1573918</v>
      </c>
      <c r="X92" s="287">
        <v>1935474</v>
      </c>
      <c r="Y92" s="287">
        <v>1979182</v>
      </c>
      <c r="Z92" s="287">
        <v>1854830</v>
      </c>
      <c r="AA92" s="287">
        <v>1845270</v>
      </c>
      <c r="AB92" s="287">
        <v>1323569</v>
      </c>
      <c r="AC92" s="287">
        <v>1168710</v>
      </c>
      <c r="AD92" s="287">
        <v>1433208</v>
      </c>
      <c r="AE92" s="287">
        <v>1742785</v>
      </c>
      <c r="AF92" s="60">
        <f t="shared" si="25"/>
        <v>1.1375072919270925</v>
      </c>
      <c r="AG92" s="60">
        <f t="shared" si="25"/>
        <v>1.1476291258504565</v>
      </c>
    </row>
    <row r="93" spans="1:33" x14ac:dyDescent="0.2">
      <c r="A93" s="323" t="s">
        <v>94</v>
      </c>
      <c r="H93" s="287">
        <v>244582</v>
      </c>
      <c r="I93" s="287">
        <v>264143</v>
      </c>
      <c r="J93" s="287">
        <v>330355</v>
      </c>
      <c r="K93" s="287">
        <v>350012</v>
      </c>
      <c r="L93" s="287">
        <v>371103</v>
      </c>
      <c r="M93" s="287">
        <v>517733</v>
      </c>
      <c r="N93" s="287">
        <v>528797</v>
      </c>
      <c r="O93" s="287">
        <v>525496</v>
      </c>
      <c r="P93" s="287">
        <v>540677</v>
      </c>
      <c r="Q93" s="287">
        <v>615279</v>
      </c>
      <c r="R93" s="287">
        <v>737065</v>
      </c>
      <c r="S93" s="287">
        <v>857636</v>
      </c>
      <c r="T93" s="287">
        <v>921553</v>
      </c>
      <c r="U93" s="287">
        <v>938912</v>
      </c>
      <c r="V93" s="287">
        <v>755092</v>
      </c>
      <c r="W93" s="287">
        <v>951379</v>
      </c>
      <c r="X93" s="287">
        <v>1137635</v>
      </c>
      <c r="Y93" s="287">
        <v>1288598</v>
      </c>
      <c r="Z93" s="287">
        <v>1407685</v>
      </c>
      <c r="AA93" s="287">
        <v>1545356</v>
      </c>
      <c r="AB93" s="287">
        <v>1561214</v>
      </c>
      <c r="AC93" s="287">
        <v>1531190</v>
      </c>
      <c r="AD93" s="287">
        <v>1612738</v>
      </c>
      <c r="AE93" s="287">
        <v>1689033</v>
      </c>
      <c r="AF93" s="60">
        <f t="shared" si="25"/>
        <v>1.0864366028957937</v>
      </c>
      <c r="AG93" s="60">
        <f t="shared" si="25"/>
        <v>1.0541474179821928</v>
      </c>
    </row>
    <row r="94" spans="1:33" x14ac:dyDescent="0.2">
      <c r="A94" s="323" t="s">
        <v>95</v>
      </c>
      <c r="H94" s="287">
        <v>122675</v>
      </c>
      <c r="I94" s="287">
        <v>146409</v>
      </c>
      <c r="J94" s="287">
        <v>196901</v>
      </c>
      <c r="K94" s="287">
        <v>224128</v>
      </c>
      <c r="L94" s="287">
        <v>225875</v>
      </c>
      <c r="M94" s="287">
        <v>273419</v>
      </c>
      <c r="N94" s="287">
        <v>326866</v>
      </c>
      <c r="O94" s="287">
        <v>346973</v>
      </c>
      <c r="P94" s="287">
        <v>405130</v>
      </c>
      <c r="Q94" s="287">
        <v>447090</v>
      </c>
      <c r="R94" s="287">
        <v>495882</v>
      </c>
      <c r="S94" s="287">
        <v>582637</v>
      </c>
      <c r="T94" s="287">
        <v>559806</v>
      </c>
      <c r="U94" s="287">
        <v>605588</v>
      </c>
      <c r="V94" s="287">
        <v>671728</v>
      </c>
      <c r="W94" s="287">
        <v>740120</v>
      </c>
      <c r="X94" s="287">
        <v>824017</v>
      </c>
      <c r="Y94" s="287">
        <v>876947</v>
      </c>
      <c r="Z94" s="287">
        <v>835347</v>
      </c>
      <c r="AA94" s="287">
        <v>890548</v>
      </c>
      <c r="AB94" s="287">
        <v>950652</v>
      </c>
      <c r="AC94" s="287">
        <v>958892</v>
      </c>
      <c r="AD94" s="287">
        <v>1041062</v>
      </c>
      <c r="AE94" s="287">
        <v>1002817</v>
      </c>
      <c r="AF94" s="60">
        <f t="shared" si="25"/>
        <v>1.0392288003961012</v>
      </c>
      <c r="AG94" s="60">
        <f t="shared" si="25"/>
        <v>1.0052718739161031</v>
      </c>
    </row>
    <row r="95" spans="1:33" ht="25.5" x14ac:dyDescent="0.2">
      <c r="A95" s="323" t="s">
        <v>96</v>
      </c>
      <c r="H95" s="287">
        <v>281941</v>
      </c>
      <c r="I95" s="287">
        <v>340557</v>
      </c>
      <c r="J95" s="287">
        <v>424031</v>
      </c>
      <c r="K95" s="287">
        <v>525672</v>
      </c>
      <c r="L95" s="287">
        <v>581301</v>
      </c>
      <c r="M95" s="287">
        <v>719350</v>
      </c>
      <c r="N95" s="287">
        <v>841577</v>
      </c>
      <c r="O95" s="287">
        <v>907159</v>
      </c>
      <c r="P95" s="287">
        <v>970950</v>
      </c>
      <c r="Q95" s="287">
        <v>1060217</v>
      </c>
      <c r="R95" s="287">
        <v>1189124</v>
      </c>
      <c r="S95" s="287">
        <v>1370817</v>
      </c>
      <c r="T95" s="287">
        <v>1530612</v>
      </c>
      <c r="U95" s="287">
        <v>1618756</v>
      </c>
      <c r="V95" s="287">
        <v>1363962</v>
      </c>
      <c r="W95" s="287">
        <v>1447618</v>
      </c>
      <c r="X95" s="287">
        <v>1629737</v>
      </c>
      <c r="Y95" s="287">
        <v>1685343</v>
      </c>
      <c r="Z95" s="287">
        <v>1745125</v>
      </c>
      <c r="AA95" s="287">
        <v>1918360</v>
      </c>
      <c r="AB95" s="287">
        <v>2154602</v>
      </c>
      <c r="AC95" s="287">
        <v>2265610</v>
      </c>
      <c r="AD95" s="287">
        <v>2404340</v>
      </c>
      <c r="AE95" s="287">
        <v>2722515</v>
      </c>
      <c r="AF95" s="60">
        <f t="shared" si="25"/>
        <v>1.0068037579791733</v>
      </c>
      <c r="AG95" s="60">
        <f t="shared" si="25"/>
        <v>1.0357864629066842</v>
      </c>
    </row>
    <row r="96" spans="1:33" x14ac:dyDescent="0.2">
      <c r="A96" s="323" t="s">
        <v>97</v>
      </c>
      <c r="H96" s="287">
        <v>142286</v>
      </c>
      <c r="I96" s="287">
        <v>176687</v>
      </c>
      <c r="J96" s="287">
        <v>219321</v>
      </c>
      <c r="K96" s="287">
        <v>268406</v>
      </c>
      <c r="L96" s="287">
        <v>304423</v>
      </c>
      <c r="M96" s="287">
        <v>389832</v>
      </c>
      <c r="N96" s="287">
        <v>461705</v>
      </c>
      <c r="O96" s="287">
        <v>497630</v>
      </c>
      <c r="P96" s="287">
        <v>534021</v>
      </c>
      <c r="Q96" s="287">
        <v>586829</v>
      </c>
      <c r="R96" s="287">
        <v>650753</v>
      </c>
      <c r="S96" s="287">
        <v>749373</v>
      </c>
      <c r="T96" s="287">
        <v>851350</v>
      </c>
      <c r="U96" s="287">
        <v>901070</v>
      </c>
      <c r="V96" s="287">
        <v>828281</v>
      </c>
      <c r="W96" s="287">
        <v>950430</v>
      </c>
      <c r="X96" s="287">
        <v>1108347</v>
      </c>
      <c r="Y96" s="287">
        <v>1184155</v>
      </c>
      <c r="Z96" s="287">
        <v>1222255</v>
      </c>
      <c r="AA96" s="287">
        <v>1335546</v>
      </c>
      <c r="AB96" s="287">
        <v>1486874</v>
      </c>
      <c r="AC96" s="287">
        <v>1574263</v>
      </c>
      <c r="AD96" s="287">
        <v>1645619</v>
      </c>
      <c r="AE96" s="287">
        <v>1886838</v>
      </c>
      <c r="AF96" s="60">
        <f t="shared" si="25"/>
        <v>1.0020343693333285</v>
      </c>
      <c r="AG96" s="60">
        <f t="shared" si="25"/>
        <v>1.030418805365191</v>
      </c>
    </row>
    <row r="97" spans="1:34" x14ac:dyDescent="0.2">
      <c r="A97" s="323" t="s">
        <v>98</v>
      </c>
      <c r="H97" s="287">
        <v>139655</v>
      </c>
      <c r="I97" s="287">
        <v>163870</v>
      </c>
      <c r="J97" s="287">
        <v>204710</v>
      </c>
      <c r="K97" s="287">
        <v>257266</v>
      </c>
      <c r="L97" s="287">
        <v>276878</v>
      </c>
      <c r="M97" s="287">
        <v>329518</v>
      </c>
      <c r="N97" s="287">
        <v>379872</v>
      </c>
      <c r="O97" s="287">
        <v>409529</v>
      </c>
      <c r="P97" s="287">
        <v>436929</v>
      </c>
      <c r="Q97" s="287">
        <v>473388</v>
      </c>
      <c r="R97" s="287">
        <v>538371</v>
      </c>
      <c r="S97" s="287">
        <v>621444</v>
      </c>
      <c r="T97" s="287">
        <v>679262</v>
      </c>
      <c r="U97" s="287">
        <v>717686</v>
      </c>
      <c r="V97" s="287">
        <v>535681</v>
      </c>
      <c r="W97" s="287">
        <v>497188</v>
      </c>
      <c r="X97" s="287">
        <v>521390</v>
      </c>
      <c r="Y97" s="287">
        <v>501188</v>
      </c>
      <c r="Z97" s="287">
        <v>522870</v>
      </c>
      <c r="AA97" s="287">
        <v>582814</v>
      </c>
      <c r="AB97" s="287">
        <v>667728</v>
      </c>
      <c r="AC97" s="287">
        <v>691347</v>
      </c>
      <c r="AD97" s="287">
        <v>758721</v>
      </c>
      <c r="AE97" s="287">
        <v>835677</v>
      </c>
      <c r="AF97" s="60">
        <f t="shared" si="25"/>
        <v>1.0173059234608093</v>
      </c>
      <c r="AG97" s="60">
        <f t="shared" si="25"/>
        <v>1.0481139825539467</v>
      </c>
    </row>
    <row r="98" spans="1:34" ht="25.5" x14ac:dyDescent="0.2">
      <c r="A98" s="323" t="s">
        <v>99</v>
      </c>
      <c r="H98" s="287">
        <v>440103</v>
      </c>
      <c r="I98" s="287">
        <v>497896</v>
      </c>
      <c r="J98" s="287">
        <v>657494</v>
      </c>
      <c r="K98" s="287">
        <v>745217</v>
      </c>
      <c r="L98" s="287">
        <v>782277</v>
      </c>
      <c r="M98" s="287">
        <v>997380</v>
      </c>
      <c r="N98" s="287">
        <v>1071429</v>
      </c>
      <c r="O98" s="287">
        <v>1086239</v>
      </c>
      <c r="P98" s="287">
        <v>1168260</v>
      </c>
      <c r="Q98" s="287">
        <v>1370256</v>
      </c>
      <c r="R98" s="287">
        <v>1488117</v>
      </c>
      <c r="S98" s="287">
        <v>1782224</v>
      </c>
      <c r="T98" s="287">
        <v>1845629</v>
      </c>
      <c r="U98" s="287">
        <v>1867492</v>
      </c>
      <c r="V98" s="287">
        <v>1289727</v>
      </c>
      <c r="W98" s="287">
        <v>1496020</v>
      </c>
      <c r="X98" s="287">
        <v>1843154</v>
      </c>
      <c r="Y98" s="287">
        <v>1766333</v>
      </c>
      <c r="Z98" s="287">
        <v>1830432</v>
      </c>
      <c r="AA98" s="287">
        <v>1949220</v>
      </c>
      <c r="AB98" s="287">
        <v>2090899</v>
      </c>
      <c r="AC98" s="287">
        <v>2173368</v>
      </c>
      <c r="AD98" s="287">
        <v>2501734</v>
      </c>
      <c r="AE98" s="287">
        <v>2763367</v>
      </c>
      <c r="AF98" s="60">
        <f t="shared" si="25"/>
        <v>1.0462524538525171</v>
      </c>
      <c r="AG98" s="60">
        <f t="shared" si="25"/>
        <v>1.0616252503400938</v>
      </c>
    </row>
    <row r="99" spans="1:34" x14ac:dyDescent="0.2">
      <c r="A99" s="323" t="s">
        <v>100</v>
      </c>
      <c r="H99" s="287">
        <v>198893</v>
      </c>
      <c r="I99" s="287">
        <v>252709</v>
      </c>
      <c r="J99" s="287">
        <v>320373</v>
      </c>
      <c r="K99" s="287">
        <v>347945</v>
      </c>
      <c r="L99" s="287">
        <v>337371</v>
      </c>
      <c r="M99" s="287">
        <v>462116</v>
      </c>
      <c r="N99" s="287">
        <v>474662</v>
      </c>
      <c r="O99" s="287">
        <v>475107</v>
      </c>
      <c r="P99" s="287">
        <v>505582</v>
      </c>
      <c r="Q99" s="287">
        <v>606413</v>
      </c>
      <c r="R99" s="287">
        <v>649757</v>
      </c>
      <c r="S99" s="287">
        <v>833346</v>
      </c>
      <c r="T99" s="287">
        <v>812077</v>
      </c>
      <c r="U99" s="287">
        <v>819273</v>
      </c>
      <c r="V99" s="287">
        <v>464052</v>
      </c>
      <c r="W99" s="287">
        <v>628159</v>
      </c>
      <c r="X99" s="287">
        <v>774043</v>
      </c>
      <c r="Y99" s="287">
        <v>724268</v>
      </c>
      <c r="Z99" s="287">
        <v>727528</v>
      </c>
      <c r="AA99" s="287">
        <v>764587</v>
      </c>
      <c r="AB99" s="287">
        <v>805936</v>
      </c>
      <c r="AC99" s="287">
        <v>795586</v>
      </c>
      <c r="AD99" s="287">
        <v>997372</v>
      </c>
      <c r="AE99" s="287">
        <v>1067134</v>
      </c>
      <c r="AF99" s="60">
        <f t="shared" si="25"/>
        <v>1.0908442632274322</v>
      </c>
      <c r="AG99" s="60">
        <f t="shared" si="25"/>
        <v>1.0745938303704314</v>
      </c>
    </row>
    <row r="100" spans="1:34" x14ac:dyDescent="0.2">
      <c r="A100" s="323" t="s">
        <v>101</v>
      </c>
      <c r="H100" s="287">
        <v>241210</v>
      </c>
      <c r="I100" s="287">
        <v>245187</v>
      </c>
      <c r="J100" s="287">
        <v>337121</v>
      </c>
      <c r="K100" s="287">
        <v>397272</v>
      </c>
      <c r="L100" s="287">
        <v>444906</v>
      </c>
      <c r="M100" s="287">
        <v>535264</v>
      </c>
      <c r="N100" s="287">
        <v>596767</v>
      </c>
      <c r="O100" s="287">
        <v>611132</v>
      </c>
      <c r="P100" s="287">
        <v>662678</v>
      </c>
      <c r="Q100" s="287">
        <v>763843</v>
      </c>
      <c r="R100" s="287">
        <v>838360</v>
      </c>
      <c r="S100" s="287">
        <v>948878</v>
      </c>
      <c r="T100" s="287">
        <v>1033552</v>
      </c>
      <c r="U100" s="287">
        <v>1048219</v>
      </c>
      <c r="V100" s="287">
        <v>825675</v>
      </c>
      <c r="W100" s="287">
        <v>867861</v>
      </c>
      <c r="X100" s="287">
        <v>1069111</v>
      </c>
      <c r="Y100" s="287">
        <v>1042065</v>
      </c>
      <c r="Z100" s="287">
        <v>1102904</v>
      </c>
      <c r="AA100" s="287">
        <v>1184633</v>
      </c>
      <c r="AB100" s="287">
        <v>1284963</v>
      </c>
      <c r="AC100" s="287">
        <v>1377782</v>
      </c>
      <c r="AD100" s="287">
        <v>1504362</v>
      </c>
      <c r="AE100" s="287">
        <v>1696233</v>
      </c>
      <c r="AF100" s="60">
        <f t="shared" si="25"/>
        <v>1.018645392212759</v>
      </c>
      <c r="AG100" s="60">
        <f t="shared" si="25"/>
        <v>1.0536256577267795</v>
      </c>
    </row>
    <row r="101" spans="1:34" ht="25.5" x14ac:dyDescent="0.2">
      <c r="A101" s="323" t="s">
        <v>102</v>
      </c>
      <c r="H101" s="287">
        <v>132693</v>
      </c>
      <c r="I101" s="287">
        <v>269405</v>
      </c>
      <c r="J101" s="287">
        <v>656341</v>
      </c>
      <c r="K101" s="287">
        <v>997880</v>
      </c>
      <c r="L101" s="287">
        <v>1491305</v>
      </c>
      <c r="M101" s="287">
        <v>1607710</v>
      </c>
      <c r="N101" s="287">
        <v>1740752</v>
      </c>
      <c r="O101" s="287">
        <v>1766806</v>
      </c>
      <c r="P101" s="287">
        <v>2535723</v>
      </c>
      <c r="Q101" s="287">
        <v>3158194</v>
      </c>
      <c r="R101" s="287">
        <v>3492793</v>
      </c>
      <c r="S101" s="287">
        <v>3911297</v>
      </c>
      <c r="T101" s="287">
        <v>3803748</v>
      </c>
      <c r="U101" s="287">
        <v>3853410</v>
      </c>
      <c r="V101" s="287">
        <v>3589159</v>
      </c>
      <c r="W101" s="287">
        <v>4586887</v>
      </c>
      <c r="X101" s="287">
        <v>4339805</v>
      </c>
      <c r="Y101" s="287">
        <v>3365123</v>
      </c>
      <c r="Z101" s="287">
        <v>2937569</v>
      </c>
      <c r="AA101" s="287">
        <v>2903401</v>
      </c>
      <c r="AB101" s="287">
        <v>3077163</v>
      </c>
      <c r="AC101" s="287">
        <v>3288339</v>
      </c>
      <c r="AD101" s="287">
        <v>3429676</v>
      </c>
      <c r="AE101" s="287">
        <v>3687407</v>
      </c>
      <c r="AF101" s="60">
        <f t="shared" si="25"/>
        <v>0.99478313129303275</v>
      </c>
      <c r="AG101" s="60">
        <f t="shared" si="25"/>
        <v>1.0161477178468974</v>
      </c>
    </row>
    <row r="102" spans="1:34" x14ac:dyDescent="0.2">
      <c r="A102" s="323" t="s">
        <v>103</v>
      </c>
      <c r="H102" s="287">
        <v>172898</v>
      </c>
      <c r="I102" s="287">
        <v>227385</v>
      </c>
      <c r="J102" s="287">
        <v>279409</v>
      </c>
      <c r="K102" s="287">
        <v>350762</v>
      </c>
      <c r="L102" s="287">
        <v>442365</v>
      </c>
      <c r="M102" s="287">
        <v>901415</v>
      </c>
      <c r="N102" s="287">
        <v>974868</v>
      </c>
      <c r="O102" s="287">
        <v>1052635</v>
      </c>
      <c r="P102" s="287">
        <v>990072</v>
      </c>
      <c r="Q102" s="287">
        <v>1046344</v>
      </c>
      <c r="R102" s="287">
        <v>1175000</v>
      </c>
      <c r="S102" s="287">
        <v>1298790</v>
      </c>
      <c r="T102" s="287">
        <v>1327218</v>
      </c>
      <c r="U102" s="287">
        <v>1395091</v>
      </c>
      <c r="V102" s="287">
        <v>786391</v>
      </c>
      <c r="W102" s="287">
        <v>964679</v>
      </c>
      <c r="X102" s="287">
        <v>919470</v>
      </c>
      <c r="Y102" s="287">
        <v>923915</v>
      </c>
      <c r="Z102" s="287">
        <v>974300</v>
      </c>
      <c r="AA102" s="287">
        <v>1082587</v>
      </c>
      <c r="AB102" s="287">
        <v>1165659</v>
      </c>
      <c r="AC102" s="287">
        <v>1247880</v>
      </c>
      <c r="AD102" s="287">
        <v>1323120</v>
      </c>
      <c r="AE102" s="287">
        <v>1444578</v>
      </c>
      <c r="AF102" s="60">
        <f t="shared" si="25"/>
        <v>1.0129132816638751</v>
      </c>
      <c r="AG102" s="60">
        <f t="shared" si="25"/>
        <v>1.0326284389602647</v>
      </c>
    </row>
    <row r="103" spans="1:34" x14ac:dyDescent="0.2">
      <c r="A103" s="323" t="s">
        <v>104</v>
      </c>
      <c r="H103" s="287">
        <v>158516</v>
      </c>
      <c r="I103" s="287">
        <v>191272</v>
      </c>
      <c r="J103" s="287">
        <v>237034</v>
      </c>
      <c r="K103" s="287">
        <v>269872</v>
      </c>
      <c r="L103" s="287">
        <v>301489</v>
      </c>
      <c r="M103" s="287">
        <v>350335</v>
      </c>
      <c r="N103" s="287">
        <v>412125</v>
      </c>
      <c r="O103" s="287">
        <v>487179</v>
      </c>
      <c r="P103" s="287">
        <v>539693</v>
      </c>
      <c r="Q103" s="287">
        <v>603665</v>
      </c>
      <c r="R103" s="287">
        <v>698204</v>
      </c>
      <c r="S103" s="287">
        <v>785094</v>
      </c>
      <c r="T103" s="287">
        <v>836367</v>
      </c>
      <c r="U103" s="287">
        <v>909936</v>
      </c>
      <c r="V103" s="287">
        <v>1319272</v>
      </c>
      <c r="W103" s="287">
        <v>1429013</v>
      </c>
      <c r="X103" s="287">
        <v>1951903</v>
      </c>
      <c r="Y103" s="287">
        <v>2097381</v>
      </c>
      <c r="Z103" s="287">
        <v>2086175</v>
      </c>
      <c r="AA103" s="287">
        <v>2215200</v>
      </c>
      <c r="AB103" s="287">
        <v>2277607</v>
      </c>
      <c r="AC103" s="287">
        <v>2003877</v>
      </c>
      <c r="AD103" s="287">
        <v>2130567</v>
      </c>
      <c r="AE103" s="287">
        <v>1899978</v>
      </c>
      <c r="AF103" s="60">
        <f t="shared" si="25"/>
        <v>1.0028500662740432</v>
      </c>
      <c r="AG103" s="60">
        <f t="shared" si="25"/>
        <v>1.0214880565158251</v>
      </c>
    </row>
    <row r="104" spans="1:34" x14ac:dyDescent="0.2">
      <c r="A104" s="323" t="s">
        <v>105</v>
      </c>
      <c r="H104" s="287">
        <v>366334</v>
      </c>
      <c r="I104" s="287">
        <v>494377</v>
      </c>
      <c r="J104" s="287">
        <v>838265</v>
      </c>
      <c r="K104" s="287">
        <v>1315945</v>
      </c>
      <c r="L104" s="287">
        <v>1634163</v>
      </c>
      <c r="M104" s="287">
        <v>1953724</v>
      </c>
      <c r="N104" s="287">
        <v>2012726</v>
      </c>
      <c r="O104" s="287">
        <v>2003304</v>
      </c>
      <c r="P104" s="287">
        <v>2280921</v>
      </c>
      <c r="Q104" s="287">
        <v>2389240</v>
      </c>
      <c r="R104" s="287">
        <v>2905450</v>
      </c>
      <c r="S104" s="287">
        <v>3697309</v>
      </c>
      <c r="T104" s="287">
        <v>4183142</v>
      </c>
      <c r="U104" s="287">
        <v>4268343</v>
      </c>
      <c r="V104" s="287">
        <v>3181195</v>
      </c>
      <c r="W104" s="287">
        <v>3885447</v>
      </c>
      <c r="X104" s="287">
        <v>4330999</v>
      </c>
      <c r="Y104" s="287">
        <v>4585153</v>
      </c>
      <c r="Z104" s="287">
        <v>5549975</v>
      </c>
      <c r="AA104" s="287">
        <v>6813664</v>
      </c>
      <c r="AB104" s="287">
        <v>7977856</v>
      </c>
      <c r="AC104" s="287">
        <v>8236777</v>
      </c>
      <c r="AD104" s="287">
        <v>8241898</v>
      </c>
      <c r="AE104" s="287">
        <v>8555292</v>
      </c>
      <c r="AF104" s="60">
        <f t="shared" si="25"/>
        <v>0.99965020300112239</v>
      </c>
      <c r="AG104" s="60">
        <f t="shared" si="25"/>
        <v>1.0382140754694589</v>
      </c>
    </row>
    <row r="105" spans="1:34" x14ac:dyDescent="0.2">
      <c r="A105" s="323" t="s">
        <v>106</v>
      </c>
      <c r="H105" s="287">
        <v>354414</v>
      </c>
      <c r="I105" s="287">
        <v>480184</v>
      </c>
      <c r="J105" s="287">
        <v>818677</v>
      </c>
      <c r="K105" s="287">
        <v>1279039</v>
      </c>
      <c r="L105" s="287">
        <v>1597315</v>
      </c>
      <c r="M105" s="287">
        <v>1916738</v>
      </c>
      <c r="N105" s="287">
        <v>1971930</v>
      </c>
      <c r="O105" s="287">
        <v>1942303</v>
      </c>
      <c r="P105" s="287">
        <v>2205620</v>
      </c>
      <c r="Q105" s="287">
        <v>2305783</v>
      </c>
      <c r="R105" s="287">
        <v>2823387</v>
      </c>
      <c r="S105" s="287">
        <v>3608911</v>
      </c>
      <c r="T105" s="287">
        <v>4072715</v>
      </c>
      <c r="U105" s="287">
        <v>4126375</v>
      </c>
      <c r="V105" s="287">
        <v>3084069</v>
      </c>
      <c r="W105" s="287">
        <v>3775050</v>
      </c>
      <c r="X105" s="287">
        <v>4203122</v>
      </c>
      <c r="Y105" s="287">
        <v>4467003</v>
      </c>
      <c r="Z105" s="287">
        <v>5421400</v>
      </c>
      <c r="AA105" s="287">
        <v>6641990</v>
      </c>
      <c r="AB105" s="287">
        <v>7814292</v>
      </c>
      <c r="AC105" s="287">
        <v>8058241</v>
      </c>
      <c r="AD105" s="287">
        <v>8032991</v>
      </c>
      <c r="AE105" s="287">
        <v>8296251</v>
      </c>
      <c r="AF105" s="60">
        <f t="shared" si="25"/>
        <v>0.99954408892754509</v>
      </c>
      <c r="AG105" s="60">
        <f t="shared" si="25"/>
        <v>1.0389576023948401</v>
      </c>
    </row>
    <row r="106" spans="1:34" x14ac:dyDescent="0.2">
      <c r="A106" s="323" t="s">
        <v>107</v>
      </c>
      <c r="H106" s="287">
        <v>11920</v>
      </c>
      <c r="I106" s="287">
        <v>14193</v>
      </c>
      <c r="J106" s="287">
        <v>19588</v>
      </c>
      <c r="K106" s="287">
        <v>36906</v>
      </c>
      <c r="L106" s="287">
        <v>36848</v>
      </c>
      <c r="M106" s="287">
        <v>36986</v>
      </c>
      <c r="N106" s="287">
        <v>40796</v>
      </c>
      <c r="O106" s="287">
        <v>61001</v>
      </c>
      <c r="P106" s="287">
        <v>75301</v>
      </c>
      <c r="Q106" s="287">
        <v>83457</v>
      </c>
      <c r="R106" s="287">
        <v>82063</v>
      </c>
      <c r="S106" s="287">
        <v>88398</v>
      </c>
      <c r="T106" s="287">
        <v>110427</v>
      </c>
      <c r="U106" s="287">
        <v>141968</v>
      </c>
      <c r="V106" s="287">
        <v>97126</v>
      </c>
      <c r="W106" s="287">
        <v>110397</v>
      </c>
      <c r="X106" s="287">
        <v>127877</v>
      </c>
      <c r="Y106" s="287">
        <v>118150</v>
      </c>
      <c r="Z106" s="287">
        <v>128575</v>
      </c>
      <c r="AA106" s="287">
        <v>171674</v>
      </c>
      <c r="AB106" s="287">
        <v>163564</v>
      </c>
      <c r="AC106" s="287">
        <v>178536</v>
      </c>
      <c r="AD106" s="287">
        <v>208907</v>
      </c>
      <c r="AE106" s="287">
        <v>259041</v>
      </c>
      <c r="AF106" s="60">
        <f t="shared" si="25"/>
        <v>1.003747711733701</v>
      </c>
      <c r="AG106" s="60">
        <f t="shared" si="25"/>
        <v>1.0149515133705553</v>
      </c>
    </row>
    <row r="107" spans="1:34" ht="25.5" x14ac:dyDescent="0.2">
      <c r="A107" s="323" t="s">
        <v>108</v>
      </c>
      <c r="H107" s="287">
        <v>116119</v>
      </c>
      <c r="I107" s="287">
        <v>137532</v>
      </c>
      <c r="J107" s="287">
        <v>175121</v>
      </c>
      <c r="K107" s="287">
        <v>207703</v>
      </c>
      <c r="L107" s="287">
        <v>244116</v>
      </c>
      <c r="M107" s="287">
        <v>291893</v>
      </c>
      <c r="N107" s="287">
        <v>342754</v>
      </c>
      <c r="O107" s="287">
        <v>398864</v>
      </c>
      <c r="P107" s="287">
        <v>433856</v>
      </c>
      <c r="Q107" s="287">
        <v>471737</v>
      </c>
      <c r="R107" s="287">
        <v>489511</v>
      </c>
      <c r="S107" s="287">
        <v>552666</v>
      </c>
      <c r="T107" s="287">
        <v>603903</v>
      </c>
      <c r="U107" s="287">
        <v>604718</v>
      </c>
      <c r="V107" s="287">
        <v>613308</v>
      </c>
      <c r="W107" s="287">
        <v>667624</v>
      </c>
      <c r="X107" s="287">
        <v>678706</v>
      </c>
      <c r="Y107" s="287">
        <v>697913</v>
      </c>
      <c r="Z107" s="287">
        <v>761211</v>
      </c>
      <c r="AA107" s="287">
        <v>823078</v>
      </c>
      <c r="AB107" s="287">
        <v>923329</v>
      </c>
      <c r="AC107" s="287">
        <v>1022679</v>
      </c>
      <c r="AD107" s="287">
        <v>1094717</v>
      </c>
      <c r="AE107" s="287">
        <v>1075206</v>
      </c>
      <c r="AF107" s="60">
        <f t="shared" si="25"/>
        <v>1.0379071520334491</v>
      </c>
      <c r="AG107" s="60">
        <f t="shared" si="25"/>
        <v>1.0179436176749321</v>
      </c>
    </row>
    <row r="108" spans="1:34" ht="25.5" x14ac:dyDescent="0.2">
      <c r="A108" s="323" t="s">
        <v>109</v>
      </c>
      <c r="H108" s="287">
        <v>84868</v>
      </c>
      <c r="I108" s="287">
        <v>97142</v>
      </c>
      <c r="J108" s="287">
        <v>121971</v>
      </c>
      <c r="K108" s="287">
        <v>144174</v>
      </c>
      <c r="L108" s="287">
        <v>169694</v>
      </c>
      <c r="M108" s="287">
        <v>195415</v>
      </c>
      <c r="N108" s="287">
        <v>225834</v>
      </c>
      <c r="O108" s="287">
        <v>253674</v>
      </c>
      <c r="P108" s="287">
        <v>263282</v>
      </c>
      <c r="Q108" s="287">
        <v>280757</v>
      </c>
      <c r="R108" s="287">
        <v>293093</v>
      </c>
      <c r="S108" s="287">
        <v>357562</v>
      </c>
      <c r="T108" s="287">
        <v>389797</v>
      </c>
      <c r="U108" s="287">
        <v>405204</v>
      </c>
      <c r="V108" s="287">
        <v>364369</v>
      </c>
      <c r="W108" s="287">
        <v>412178</v>
      </c>
      <c r="X108" s="287">
        <v>426662</v>
      </c>
      <c r="Y108" s="287">
        <v>438718</v>
      </c>
      <c r="Z108" s="287">
        <v>485276</v>
      </c>
      <c r="AA108" s="287">
        <v>533418</v>
      </c>
      <c r="AB108" s="287">
        <v>604454</v>
      </c>
      <c r="AC108" s="287">
        <v>671926</v>
      </c>
      <c r="AD108" s="287">
        <v>693174</v>
      </c>
      <c r="AE108" s="287">
        <v>617061</v>
      </c>
      <c r="AF108" s="60">
        <f t="shared" si="25"/>
        <v>1.0108673777420003</v>
      </c>
      <c r="AG108" s="60">
        <f t="shared" si="25"/>
        <v>1.017082662350399</v>
      </c>
    </row>
    <row r="109" spans="1:34" ht="25.5" x14ac:dyDescent="0.2">
      <c r="A109" s="323" t="s">
        <v>110</v>
      </c>
      <c r="H109" s="287">
        <v>31251</v>
      </c>
      <c r="I109" s="287">
        <v>40390</v>
      </c>
      <c r="J109" s="287">
        <v>53150</v>
      </c>
      <c r="K109" s="287">
        <v>63529</v>
      </c>
      <c r="L109" s="287">
        <v>74422</v>
      </c>
      <c r="M109" s="287">
        <v>96478</v>
      </c>
      <c r="N109" s="287">
        <v>116920</v>
      </c>
      <c r="O109" s="287">
        <v>145190</v>
      </c>
      <c r="P109" s="287">
        <v>170574</v>
      </c>
      <c r="Q109" s="287">
        <v>190980</v>
      </c>
      <c r="R109" s="287">
        <v>196418</v>
      </c>
      <c r="S109" s="287">
        <v>195104</v>
      </c>
      <c r="T109" s="287">
        <v>214106</v>
      </c>
      <c r="U109" s="287">
        <v>199514</v>
      </c>
      <c r="V109" s="287">
        <v>248939</v>
      </c>
      <c r="W109" s="287">
        <v>255446</v>
      </c>
      <c r="X109" s="287">
        <v>252044</v>
      </c>
      <c r="Y109" s="287">
        <v>259195</v>
      </c>
      <c r="Z109" s="287">
        <v>275935</v>
      </c>
      <c r="AA109" s="287">
        <v>289660</v>
      </c>
      <c r="AB109" s="287">
        <v>318875</v>
      </c>
      <c r="AC109" s="287">
        <v>350753</v>
      </c>
      <c r="AD109" s="287">
        <v>401543</v>
      </c>
      <c r="AE109" s="287">
        <v>458145</v>
      </c>
      <c r="AF109" s="60">
        <f t="shared" si="25"/>
        <v>1.0881540758726658</v>
      </c>
      <c r="AG109" s="60">
        <f t="shared" si="25"/>
        <v>1.0191055174438779</v>
      </c>
    </row>
    <row r="110" spans="1:34" ht="25.5" x14ac:dyDescent="0.2">
      <c r="A110" s="323" t="s">
        <v>111</v>
      </c>
      <c r="H110" s="287">
        <v>379339</v>
      </c>
      <c r="I110" s="287">
        <v>485332</v>
      </c>
      <c r="J110" s="287">
        <v>634958</v>
      </c>
      <c r="K110" s="287">
        <v>751769</v>
      </c>
      <c r="L110" s="287">
        <v>789630</v>
      </c>
      <c r="M110" s="287">
        <v>662086</v>
      </c>
      <c r="N110" s="287">
        <v>694949</v>
      </c>
      <c r="O110" s="287">
        <v>776791</v>
      </c>
      <c r="P110" s="287">
        <v>871360</v>
      </c>
      <c r="Q110" s="287">
        <v>1041513</v>
      </c>
      <c r="R110" s="287">
        <v>1107144</v>
      </c>
      <c r="S110" s="287">
        <v>1156452</v>
      </c>
      <c r="T110" s="287">
        <v>1476180</v>
      </c>
      <c r="U110" s="287">
        <v>1646954</v>
      </c>
      <c r="V110" s="287">
        <v>1642276</v>
      </c>
      <c r="W110" s="287">
        <v>1610019</v>
      </c>
      <c r="X110" s="287">
        <v>1583112</v>
      </c>
      <c r="Y110" s="287">
        <v>1610304</v>
      </c>
      <c r="Z110" s="287">
        <v>1479859</v>
      </c>
      <c r="AA110" s="287">
        <v>1383835</v>
      </c>
      <c r="AB110" s="287">
        <v>1388332</v>
      </c>
      <c r="AC110" s="287">
        <v>1454380</v>
      </c>
      <c r="AD110" s="287">
        <v>1366501</v>
      </c>
      <c r="AE110" s="287">
        <v>1365573</v>
      </c>
      <c r="AF110" s="60">
        <f t="shared" si="25"/>
        <v>0.99638777794386257</v>
      </c>
      <c r="AG110" s="60">
        <f t="shared" si="25"/>
        <v>1.059380309224766</v>
      </c>
    </row>
    <row r="111" spans="1:34" x14ac:dyDescent="0.2">
      <c r="A111" s="323" t="s">
        <v>112</v>
      </c>
      <c r="H111" s="287">
        <v>99434</v>
      </c>
      <c r="I111" s="287">
        <v>111635</v>
      </c>
      <c r="J111" s="287">
        <v>136462</v>
      </c>
      <c r="K111" s="287">
        <v>183944</v>
      </c>
      <c r="L111" s="287">
        <v>219210</v>
      </c>
      <c r="M111" s="287">
        <v>249990</v>
      </c>
      <c r="N111" s="287">
        <v>278474</v>
      </c>
      <c r="O111" s="287">
        <v>315044</v>
      </c>
      <c r="P111" s="287">
        <v>340792</v>
      </c>
      <c r="Q111" s="287">
        <v>385614</v>
      </c>
      <c r="R111" s="287">
        <v>444481</v>
      </c>
      <c r="S111" s="287">
        <v>480793</v>
      </c>
      <c r="T111" s="287">
        <v>495403</v>
      </c>
      <c r="U111" s="287">
        <v>522897</v>
      </c>
      <c r="V111" s="287">
        <v>550741</v>
      </c>
      <c r="W111" s="287">
        <v>580897</v>
      </c>
      <c r="X111" s="287">
        <v>630748</v>
      </c>
      <c r="Y111" s="287">
        <v>621480</v>
      </c>
      <c r="Z111" s="287">
        <v>615245</v>
      </c>
      <c r="AA111" s="287">
        <v>620438</v>
      </c>
      <c r="AB111" s="287">
        <v>635588</v>
      </c>
      <c r="AC111" s="287">
        <v>681989</v>
      </c>
      <c r="AD111" s="287">
        <v>735108</v>
      </c>
      <c r="AE111" s="287">
        <v>712528</v>
      </c>
      <c r="AF111" s="60">
        <f t="shared" ref="AF111:AG141" si="26">+AD111/AD177</f>
        <v>1.0239827494703235</v>
      </c>
      <c r="AG111" s="60">
        <f t="shared" si="26"/>
        <v>1.0306194032333418</v>
      </c>
      <c r="AH111" s="13">
        <f>AVERAGE(Z111:AD111)</f>
        <v>657673.6</v>
      </c>
    </row>
    <row r="112" spans="1:34" x14ac:dyDescent="0.2">
      <c r="A112" s="323" t="s">
        <v>113</v>
      </c>
      <c r="H112" s="287">
        <v>51303</v>
      </c>
      <c r="I112" s="287">
        <v>59207</v>
      </c>
      <c r="J112" s="287">
        <v>70383</v>
      </c>
      <c r="K112" s="287">
        <v>90925</v>
      </c>
      <c r="L112" s="287">
        <v>103312</v>
      </c>
      <c r="M112" s="287">
        <v>115162</v>
      </c>
      <c r="N112" s="287">
        <v>127607</v>
      </c>
      <c r="O112" s="287">
        <v>130554</v>
      </c>
      <c r="P112" s="287">
        <v>143195</v>
      </c>
      <c r="Q112" s="287">
        <v>149791</v>
      </c>
      <c r="R112" s="287">
        <v>166347</v>
      </c>
      <c r="S112" s="287">
        <v>176846</v>
      </c>
      <c r="T112" s="287">
        <v>188218</v>
      </c>
      <c r="U112" s="287">
        <v>203916</v>
      </c>
      <c r="V112" s="287">
        <v>214100</v>
      </c>
      <c r="W112" s="287">
        <v>221698</v>
      </c>
      <c r="X112" s="287">
        <v>227865</v>
      </c>
      <c r="Y112" s="287">
        <v>232793</v>
      </c>
      <c r="Z112" s="287">
        <v>236603</v>
      </c>
      <c r="AA112" s="287">
        <v>230521</v>
      </c>
      <c r="AB112" s="287">
        <v>246630</v>
      </c>
      <c r="AC112" s="287">
        <v>249087</v>
      </c>
      <c r="AD112" s="287">
        <v>249282</v>
      </c>
      <c r="AE112" s="287">
        <v>247104</v>
      </c>
      <c r="AF112" s="60">
        <f t="shared" si="26"/>
        <v>1.011286004056795</v>
      </c>
      <c r="AG112" s="60">
        <f t="shared" si="26"/>
        <v>1.0237433350043295</v>
      </c>
    </row>
    <row r="113" spans="1:33" ht="51" x14ac:dyDescent="0.2">
      <c r="A113" s="323" t="s">
        <v>114</v>
      </c>
      <c r="H113" s="287">
        <v>48131</v>
      </c>
      <c r="I113" s="287">
        <v>52428</v>
      </c>
      <c r="J113" s="287">
        <v>66079</v>
      </c>
      <c r="K113" s="287">
        <v>93019</v>
      </c>
      <c r="L113" s="287">
        <v>115898</v>
      </c>
      <c r="M113" s="287">
        <v>134828</v>
      </c>
      <c r="N113" s="287">
        <v>150867</v>
      </c>
      <c r="O113" s="287">
        <v>184490</v>
      </c>
      <c r="P113" s="287">
        <v>197597</v>
      </c>
      <c r="Q113" s="287">
        <v>235823</v>
      </c>
      <c r="R113" s="287">
        <v>278134</v>
      </c>
      <c r="S113" s="287">
        <v>303947</v>
      </c>
      <c r="T113" s="287">
        <v>307185</v>
      </c>
      <c r="U113" s="287">
        <v>318981</v>
      </c>
      <c r="V113" s="287">
        <v>336641</v>
      </c>
      <c r="W113" s="287">
        <v>359199</v>
      </c>
      <c r="X113" s="287">
        <v>402883</v>
      </c>
      <c r="Y113" s="287">
        <v>388687</v>
      </c>
      <c r="Z113" s="287">
        <v>378642</v>
      </c>
      <c r="AA113" s="287">
        <v>389917</v>
      </c>
      <c r="AB113" s="287">
        <v>388958</v>
      </c>
      <c r="AC113" s="287">
        <v>432902</v>
      </c>
      <c r="AD113" s="287">
        <v>485826</v>
      </c>
      <c r="AE113" s="287">
        <v>465424</v>
      </c>
      <c r="AF113" s="60">
        <f t="shared" si="26"/>
        <v>1.0306221374612583</v>
      </c>
      <c r="AG113" s="60">
        <f t="shared" si="26"/>
        <v>1.0343077340183917</v>
      </c>
    </row>
    <row r="114" spans="1:33" x14ac:dyDescent="0.2">
      <c r="A114" s="323" t="s">
        <v>115</v>
      </c>
      <c r="H114" s="287">
        <v>605950</v>
      </c>
      <c r="I114" s="287">
        <v>754577</v>
      </c>
      <c r="J114" s="287">
        <v>943749</v>
      </c>
      <c r="K114" s="287">
        <v>1043604</v>
      </c>
      <c r="L114" s="287">
        <v>1210455</v>
      </c>
      <c r="M114" s="287">
        <v>1411041</v>
      </c>
      <c r="N114" s="287">
        <v>1787002</v>
      </c>
      <c r="O114" s="287">
        <v>2137823</v>
      </c>
      <c r="P114" s="287">
        <v>2224615</v>
      </c>
      <c r="Q114" s="287">
        <v>2465748</v>
      </c>
      <c r="R114" s="287">
        <v>2841229</v>
      </c>
      <c r="S114" s="287">
        <v>2970493</v>
      </c>
      <c r="T114" s="287">
        <v>2816377</v>
      </c>
      <c r="U114" s="287">
        <v>2990947</v>
      </c>
      <c r="V114" s="287">
        <v>2892166</v>
      </c>
      <c r="W114" s="287">
        <v>2523456</v>
      </c>
      <c r="X114" s="287">
        <v>2417481</v>
      </c>
      <c r="Y114" s="287">
        <v>2298356</v>
      </c>
      <c r="Z114" s="287">
        <v>2625871</v>
      </c>
      <c r="AA114" s="287">
        <v>3041872</v>
      </c>
      <c r="AB114" s="287">
        <v>3217242</v>
      </c>
      <c r="AC114" s="287">
        <v>2923018</v>
      </c>
      <c r="AD114" s="287">
        <v>3765173</v>
      </c>
      <c r="AE114" s="287">
        <v>4875979</v>
      </c>
      <c r="AF114" s="60">
        <f t="shared" si="26"/>
        <v>1.0444977195487422</v>
      </c>
      <c r="AG114" s="60">
        <f t="shared" si="26"/>
        <v>1.0888533627983026</v>
      </c>
    </row>
    <row r="115" spans="1:33" x14ac:dyDescent="0.2">
      <c r="A115" s="323" t="s">
        <v>117</v>
      </c>
      <c r="H115" s="287">
        <v>1031348</v>
      </c>
      <c r="I115" s="287">
        <v>1276058</v>
      </c>
      <c r="J115" s="287">
        <v>1585273</v>
      </c>
      <c r="K115" s="287">
        <v>1960773</v>
      </c>
      <c r="L115" s="287">
        <v>2157668</v>
      </c>
      <c r="M115" s="287">
        <v>2532246</v>
      </c>
      <c r="N115" s="287">
        <v>2984530</v>
      </c>
      <c r="O115" s="287">
        <v>3417514</v>
      </c>
      <c r="P115" s="287">
        <v>3636550</v>
      </c>
      <c r="Q115" s="287">
        <v>3874124</v>
      </c>
      <c r="R115" s="287">
        <v>4308750</v>
      </c>
      <c r="S115" s="287">
        <v>4760619</v>
      </c>
      <c r="T115" s="287">
        <v>4899847</v>
      </c>
      <c r="U115" s="287">
        <v>5624002</v>
      </c>
      <c r="V115" s="287">
        <v>5040631</v>
      </c>
      <c r="W115" s="287">
        <v>5006639</v>
      </c>
      <c r="X115" s="287">
        <v>5275507</v>
      </c>
      <c r="Y115" s="287">
        <v>5224144</v>
      </c>
      <c r="Z115" s="287">
        <v>5596718</v>
      </c>
      <c r="AA115" s="287">
        <v>5976133</v>
      </c>
      <c r="AB115" s="287">
        <v>6232925</v>
      </c>
      <c r="AC115" s="287">
        <v>6462169</v>
      </c>
      <c r="AD115" s="287">
        <v>6899298</v>
      </c>
      <c r="AE115" s="287">
        <v>7663163</v>
      </c>
      <c r="AF115" s="60">
        <f t="shared" si="26"/>
        <v>1.0218210615194425</v>
      </c>
      <c r="AG115" s="60">
        <f t="shared" si="26"/>
        <v>1.02066703560671</v>
      </c>
    </row>
    <row r="116" spans="1:33" ht="25.5" x14ac:dyDescent="0.2">
      <c r="A116" s="323" t="s">
        <v>118</v>
      </c>
      <c r="H116" s="287">
        <v>107012</v>
      </c>
      <c r="I116" s="287">
        <v>140407</v>
      </c>
      <c r="J116" s="287">
        <v>168354</v>
      </c>
      <c r="K116" s="287">
        <v>242077</v>
      </c>
      <c r="L116" s="287">
        <v>266558</v>
      </c>
      <c r="M116" s="287">
        <v>334067</v>
      </c>
      <c r="N116" s="287">
        <v>393748</v>
      </c>
      <c r="O116" s="287">
        <v>456119</v>
      </c>
      <c r="P116" s="287">
        <v>488304</v>
      </c>
      <c r="Q116" s="287">
        <v>518404</v>
      </c>
      <c r="R116" s="287">
        <v>548455</v>
      </c>
      <c r="S116" s="287">
        <v>599897</v>
      </c>
      <c r="T116" s="287">
        <v>643243</v>
      </c>
      <c r="U116" s="287">
        <v>710275</v>
      </c>
      <c r="V116" s="287">
        <v>636191</v>
      </c>
      <c r="W116" s="287">
        <v>543716</v>
      </c>
      <c r="X116" s="287">
        <v>580410</v>
      </c>
      <c r="Y116" s="287">
        <v>563870</v>
      </c>
      <c r="Z116" s="287">
        <v>615229</v>
      </c>
      <c r="AA116" s="287">
        <v>658886</v>
      </c>
      <c r="AB116" s="287">
        <v>700230</v>
      </c>
      <c r="AC116" s="287">
        <v>736899</v>
      </c>
      <c r="AD116" s="287">
        <v>804521</v>
      </c>
      <c r="AE116" s="287">
        <v>937762</v>
      </c>
      <c r="AF116" s="60">
        <f t="shared" si="26"/>
        <v>1.0019303312323857</v>
      </c>
      <c r="AG116" s="60">
        <f t="shared" si="26"/>
        <v>0.99970044017171922</v>
      </c>
    </row>
    <row r="117" spans="1:33" ht="25.5" x14ac:dyDescent="0.2">
      <c r="A117" s="323" t="s">
        <v>119</v>
      </c>
      <c r="H117" s="287">
        <v>513664</v>
      </c>
      <c r="I117" s="287">
        <v>661205</v>
      </c>
      <c r="J117" s="287">
        <v>843884</v>
      </c>
      <c r="K117" s="287">
        <v>990375</v>
      </c>
      <c r="L117" s="287">
        <v>1119143</v>
      </c>
      <c r="M117" s="287">
        <v>1309244</v>
      </c>
      <c r="N117" s="287">
        <v>1529436</v>
      </c>
      <c r="O117" s="287">
        <v>1740000</v>
      </c>
      <c r="P117" s="287">
        <v>1841815</v>
      </c>
      <c r="Q117" s="287">
        <v>1917605</v>
      </c>
      <c r="R117" s="287">
        <v>2189979</v>
      </c>
      <c r="S117" s="287">
        <v>2481436</v>
      </c>
      <c r="T117" s="287">
        <v>2543424</v>
      </c>
      <c r="U117" s="287">
        <v>3008765</v>
      </c>
      <c r="V117" s="287">
        <v>2571820</v>
      </c>
      <c r="W117" s="287">
        <v>2697676</v>
      </c>
      <c r="X117" s="287">
        <v>2822152</v>
      </c>
      <c r="Y117" s="287">
        <v>2750281</v>
      </c>
      <c r="Z117" s="287">
        <v>2890063</v>
      </c>
      <c r="AA117" s="287">
        <v>3024789</v>
      </c>
      <c r="AB117" s="287">
        <v>3199376</v>
      </c>
      <c r="AC117" s="287">
        <v>3213767</v>
      </c>
      <c r="AD117" s="287">
        <v>3331189</v>
      </c>
      <c r="AE117" s="287">
        <v>3674131</v>
      </c>
      <c r="AF117" s="60">
        <f t="shared" si="26"/>
        <v>1.0267415396488997</v>
      </c>
      <c r="AG117" s="60">
        <f t="shared" si="26"/>
        <v>1.0233133895532174</v>
      </c>
    </row>
    <row r="118" spans="1:33" ht="25.5" x14ac:dyDescent="0.2">
      <c r="A118" s="323" t="s">
        <v>120</v>
      </c>
      <c r="H118" s="287">
        <v>410672</v>
      </c>
      <c r="I118" s="287">
        <v>474446</v>
      </c>
      <c r="J118" s="287">
        <v>573035</v>
      </c>
      <c r="K118" s="287">
        <v>728321</v>
      </c>
      <c r="L118" s="287">
        <v>771967</v>
      </c>
      <c r="M118" s="287">
        <v>888935</v>
      </c>
      <c r="N118" s="287">
        <v>1061346</v>
      </c>
      <c r="O118" s="287">
        <v>1221395</v>
      </c>
      <c r="P118" s="287">
        <v>1306431</v>
      </c>
      <c r="Q118" s="287">
        <v>1438115</v>
      </c>
      <c r="R118" s="287">
        <v>1570316</v>
      </c>
      <c r="S118" s="287">
        <v>1679286</v>
      </c>
      <c r="T118" s="287">
        <v>1713180</v>
      </c>
      <c r="U118" s="287">
        <v>1904962</v>
      </c>
      <c r="V118" s="287">
        <v>1832620</v>
      </c>
      <c r="W118" s="287">
        <v>1765247</v>
      </c>
      <c r="X118" s="287">
        <v>1872945</v>
      </c>
      <c r="Y118" s="287">
        <v>1909993</v>
      </c>
      <c r="Z118" s="287">
        <v>2091426</v>
      </c>
      <c r="AA118" s="287">
        <v>2292458</v>
      </c>
      <c r="AB118" s="287">
        <v>2333319</v>
      </c>
      <c r="AC118" s="287">
        <v>2511503</v>
      </c>
      <c r="AD118" s="287">
        <v>2763588</v>
      </c>
      <c r="AE118" s="287">
        <v>3051270</v>
      </c>
      <c r="AF118" s="60">
        <f t="shared" si="26"/>
        <v>1.0218238503507404</v>
      </c>
      <c r="AG118" s="60">
        <f t="shared" si="26"/>
        <v>1.0240789978003213</v>
      </c>
    </row>
    <row r="119" spans="1:33" x14ac:dyDescent="0.2">
      <c r="A119" s="323" t="s">
        <v>121</v>
      </c>
      <c r="H119" s="287">
        <v>614265</v>
      </c>
      <c r="I119" s="287">
        <v>710971</v>
      </c>
      <c r="J119" s="287">
        <v>912691</v>
      </c>
      <c r="K119" s="287">
        <v>1035032</v>
      </c>
      <c r="L119" s="287">
        <v>1203378</v>
      </c>
      <c r="M119" s="287">
        <v>1353560</v>
      </c>
      <c r="N119" s="287">
        <v>1538323</v>
      </c>
      <c r="O119" s="287">
        <v>1659712</v>
      </c>
      <c r="P119" s="287">
        <v>1683128</v>
      </c>
      <c r="Q119" s="287">
        <v>1900897</v>
      </c>
      <c r="R119" s="287">
        <v>2125158</v>
      </c>
      <c r="S119" s="287">
        <v>2433483</v>
      </c>
      <c r="T119" s="287">
        <v>2657477</v>
      </c>
      <c r="U119" s="287">
        <v>3016066</v>
      </c>
      <c r="V119" s="287">
        <v>2888277</v>
      </c>
      <c r="W119" s="287">
        <v>3030474</v>
      </c>
      <c r="X119" s="287">
        <v>3318867</v>
      </c>
      <c r="Y119" s="287">
        <v>3336869</v>
      </c>
      <c r="Z119" s="287">
        <v>3568689</v>
      </c>
      <c r="AA119" s="287">
        <v>3882250</v>
      </c>
      <c r="AB119" s="287">
        <v>4004684</v>
      </c>
      <c r="AC119" s="287">
        <v>4182972</v>
      </c>
      <c r="AD119" s="287">
        <v>4370164</v>
      </c>
      <c r="AE119" s="287">
        <v>4696006</v>
      </c>
      <c r="AF119" s="60">
        <f t="shared" si="26"/>
        <v>1.0072059771859121</v>
      </c>
      <c r="AG119" s="60">
        <f t="shared" si="26"/>
        <v>1.0333844816921076</v>
      </c>
    </row>
    <row r="120" spans="1:33" x14ac:dyDescent="0.2">
      <c r="A120" s="323" t="s">
        <v>122</v>
      </c>
      <c r="H120" s="287">
        <v>434814</v>
      </c>
      <c r="I120" s="287">
        <v>467141</v>
      </c>
      <c r="J120" s="287">
        <v>629794</v>
      </c>
      <c r="K120" s="287">
        <v>713767</v>
      </c>
      <c r="L120" s="287">
        <v>798873</v>
      </c>
      <c r="M120" s="287">
        <v>885723</v>
      </c>
      <c r="N120" s="287">
        <v>992454</v>
      </c>
      <c r="O120" s="287">
        <v>1075395</v>
      </c>
      <c r="P120" s="287">
        <v>1101248</v>
      </c>
      <c r="Q120" s="287">
        <v>1247959</v>
      </c>
      <c r="R120" s="287">
        <v>1370544</v>
      </c>
      <c r="S120" s="287">
        <v>1565355</v>
      </c>
      <c r="T120" s="287">
        <v>1702608</v>
      </c>
      <c r="U120" s="287">
        <v>1720507</v>
      </c>
      <c r="V120" s="287">
        <v>1587214</v>
      </c>
      <c r="W120" s="287">
        <v>1620487</v>
      </c>
      <c r="X120" s="287">
        <v>1794167</v>
      </c>
      <c r="Y120" s="287">
        <v>1854482</v>
      </c>
      <c r="Z120" s="287">
        <v>1995592</v>
      </c>
      <c r="AA120" s="287">
        <v>2096682</v>
      </c>
      <c r="AB120" s="287">
        <v>2148579</v>
      </c>
      <c r="AC120" s="287">
        <v>2280484</v>
      </c>
      <c r="AD120" s="287">
        <v>2366368</v>
      </c>
      <c r="AE120" s="287">
        <v>2497833</v>
      </c>
      <c r="AF120" s="60">
        <f t="shared" si="26"/>
        <v>1.0073573327487086</v>
      </c>
      <c r="AG120" s="60">
        <f t="shared" si="26"/>
        <v>1.0331473019940911</v>
      </c>
    </row>
    <row r="121" spans="1:33" x14ac:dyDescent="0.2">
      <c r="A121" s="323" t="s">
        <v>123</v>
      </c>
      <c r="H121" s="287">
        <v>7560</v>
      </c>
      <c r="I121" s="287">
        <v>33437</v>
      </c>
      <c r="J121" s="287">
        <v>7510</v>
      </c>
      <c r="K121" s="287">
        <v>8305</v>
      </c>
      <c r="L121" s="287">
        <v>8344</v>
      </c>
      <c r="M121" s="287">
        <v>9065</v>
      </c>
      <c r="N121" s="287">
        <v>10359</v>
      </c>
      <c r="O121" s="287">
        <v>10883</v>
      </c>
      <c r="P121" s="287">
        <v>10983</v>
      </c>
      <c r="Q121" s="287">
        <v>10391</v>
      </c>
      <c r="R121" s="287">
        <v>13585</v>
      </c>
      <c r="S121" s="287">
        <v>13837</v>
      </c>
      <c r="T121" s="287">
        <v>14658</v>
      </c>
      <c r="U121" s="287">
        <v>17912</v>
      </c>
      <c r="V121" s="287">
        <v>20016</v>
      </c>
      <c r="W121" s="287">
        <v>21448</v>
      </c>
      <c r="X121" s="287">
        <v>18278</v>
      </c>
      <c r="Y121" s="287">
        <v>20251</v>
      </c>
      <c r="Z121" s="287">
        <v>21226</v>
      </c>
      <c r="AA121" s="287">
        <v>22043</v>
      </c>
      <c r="AB121" s="287">
        <v>22391</v>
      </c>
      <c r="AC121" s="287">
        <v>20584</v>
      </c>
      <c r="AD121" s="287">
        <v>22166</v>
      </c>
      <c r="AE121" s="287">
        <v>23148</v>
      </c>
      <c r="AF121" s="60">
        <f t="shared" si="26"/>
        <v>1.0023514515691416</v>
      </c>
      <c r="AG121" s="60">
        <f t="shared" si="26"/>
        <v>1.0272933031553722</v>
      </c>
    </row>
    <row r="122" spans="1:33" x14ac:dyDescent="0.2">
      <c r="A122" s="323" t="s">
        <v>124</v>
      </c>
      <c r="H122" s="287">
        <v>41247</v>
      </c>
      <c r="I122" s="287">
        <v>50904</v>
      </c>
      <c r="J122" s="287">
        <v>62994</v>
      </c>
      <c r="K122" s="287">
        <v>74993</v>
      </c>
      <c r="L122" s="287">
        <v>88664</v>
      </c>
      <c r="M122" s="287">
        <v>108726</v>
      </c>
      <c r="N122" s="287">
        <v>104159</v>
      </c>
      <c r="O122" s="287">
        <v>107328</v>
      </c>
      <c r="P122" s="287">
        <v>116806</v>
      </c>
      <c r="Q122" s="287">
        <v>140502</v>
      </c>
      <c r="R122" s="287">
        <v>158049</v>
      </c>
      <c r="S122" s="287">
        <v>180448</v>
      </c>
      <c r="T122" s="287">
        <v>202214</v>
      </c>
      <c r="U122" s="287">
        <v>221680</v>
      </c>
      <c r="V122" s="287">
        <v>220287</v>
      </c>
      <c r="W122" s="287">
        <v>241745</v>
      </c>
      <c r="X122" s="287">
        <v>284247</v>
      </c>
      <c r="Y122" s="287">
        <v>238531</v>
      </c>
      <c r="Z122" s="287">
        <v>271856</v>
      </c>
      <c r="AA122" s="287">
        <v>327801</v>
      </c>
      <c r="AB122" s="287">
        <v>398677</v>
      </c>
      <c r="AC122" s="287">
        <v>448935</v>
      </c>
      <c r="AD122" s="287">
        <v>523089</v>
      </c>
      <c r="AE122" s="287">
        <v>618251</v>
      </c>
      <c r="AF122" s="60">
        <f t="shared" si="26"/>
        <v>0.99235278494460466</v>
      </c>
      <c r="AG122" s="60">
        <f t="shared" si="26"/>
        <v>1.0571139851722158</v>
      </c>
    </row>
    <row r="123" spans="1:33" ht="25.5" x14ac:dyDescent="0.2">
      <c r="A123" s="323" t="s">
        <v>125</v>
      </c>
      <c r="H123" s="287">
        <v>77723</v>
      </c>
      <c r="I123" s="287">
        <v>101251</v>
      </c>
      <c r="J123" s="287">
        <v>142736</v>
      </c>
      <c r="K123" s="287">
        <v>157655</v>
      </c>
      <c r="L123" s="287">
        <v>214009</v>
      </c>
      <c r="M123" s="287">
        <v>248091</v>
      </c>
      <c r="N123" s="287">
        <v>278761</v>
      </c>
      <c r="O123" s="287">
        <v>292700</v>
      </c>
      <c r="P123" s="287">
        <v>310638</v>
      </c>
      <c r="Q123" s="287">
        <v>341182</v>
      </c>
      <c r="R123" s="287">
        <v>405243</v>
      </c>
      <c r="S123" s="287">
        <v>480509</v>
      </c>
      <c r="T123" s="287">
        <v>542875</v>
      </c>
      <c r="U123" s="287">
        <v>847634</v>
      </c>
      <c r="V123" s="287">
        <v>860682</v>
      </c>
      <c r="W123" s="287">
        <v>941384</v>
      </c>
      <c r="X123" s="287">
        <v>1012501</v>
      </c>
      <c r="Y123" s="287">
        <v>1014258</v>
      </c>
      <c r="Z123" s="287">
        <v>1067935</v>
      </c>
      <c r="AA123" s="287">
        <v>1212608</v>
      </c>
      <c r="AB123" s="287">
        <v>1205883</v>
      </c>
      <c r="AC123" s="287">
        <v>1193143</v>
      </c>
      <c r="AD123" s="287">
        <v>1215476</v>
      </c>
      <c r="AE123" s="287">
        <v>1299981</v>
      </c>
      <c r="AF123" s="60">
        <f t="shared" si="26"/>
        <v>1.0073678958648618</v>
      </c>
      <c r="AG123" s="60">
        <f t="shared" si="26"/>
        <v>1.0249734488574138</v>
      </c>
    </row>
    <row r="124" spans="1:33" x14ac:dyDescent="0.2">
      <c r="A124" s="323" t="s">
        <v>126</v>
      </c>
      <c r="H124" s="287">
        <v>52921</v>
      </c>
      <c r="I124" s="287">
        <v>58238</v>
      </c>
      <c r="J124" s="287">
        <v>69657</v>
      </c>
      <c r="K124" s="287">
        <v>80312</v>
      </c>
      <c r="L124" s="287">
        <v>93488</v>
      </c>
      <c r="M124" s="287">
        <v>101955</v>
      </c>
      <c r="N124" s="287">
        <v>152590</v>
      </c>
      <c r="O124" s="287">
        <v>173406</v>
      </c>
      <c r="P124" s="287">
        <v>143453</v>
      </c>
      <c r="Q124" s="287">
        <v>160863</v>
      </c>
      <c r="R124" s="287">
        <v>177737</v>
      </c>
      <c r="S124" s="287">
        <v>193334</v>
      </c>
      <c r="T124" s="287">
        <v>195122</v>
      </c>
      <c r="U124" s="287">
        <v>208333</v>
      </c>
      <c r="V124" s="287">
        <v>200078</v>
      </c>
      <c r="W124" s="287">
        <v>205410</v>
      </c>
      <c r="X124" s="287">
        <v>209674</v>
      </c>
      <c r="Y124" s="287">
        <v>209347</v>
      </c>
      <c r="Z124" s="287">
        <v>212080</v>
      </c>
      <c r="AA124" s="287">
        <v>223116</v>
      </c>
      <c r="AB124" s="287">
        <v>229154</v>
      </c>
      <c r="AC124" s="287">
        <v>239826</v>
      </c>
      <c r="AD124" s="287">
        <v>243065</v>
      </c>
      <c r="AE124" s="287">
        <v>256793</v>
      </c>
      <c r="AF124" s="60">
        <f t="shared" si="26"/>
        <v>1.0387703905672392</v>
      </c>
      <c r="AG124" s="60">
        <f t="shared" si="26"/>
        <v>1.0234221811283457</v>
      </c>
    </row>
    <row r="125" spans="1:33" ht="25.5" x14ac:dyDescent="0.2">
      <c r="A125" s="323" t="s">
        <v>127</v>
      </c>
      <c r="H125" s="287">
        <v>261446</v>
      </c>
      <c r="I125" s="287">
        <v>316455</v>
      </c>
      <c r="J125" s="287">
        <v>362550</v>
      </c>
      <c r="K125" s="287">
        <v>424141</v>
      </c>
      <c r="L125" s="287">
        <v>489830</v>
      </c>
      <c r="M125" s="287">
        <v>555001</v>
      </c>
      <c r="N125" s="287">
        <v>629484</v>
      </c>
      <c r="O125" s="287">
        <v>745952</v>
      </c>
      <c r="P125" s="287">
        <v>771974</v>
      </c>
      <c r="Q125" s="287">
        <v>846699</v>
      </c>
      <c r="R125" s="287">
        <v>899821</v>
      </c>
      <c r="S125" s="287">
        <v>955185</v>
      </c>
      <c r="T125" s="287">
        <v>1031686</v>
      </c>
      <c r="U125" s="287">
        <v>1108898</v>
      </c>
      <c r="V125" s="287">
        <v>1090790</v>
      </c>
      <c r="W125" s="287">
        <v>1082990</v>
      </c>
      <c r="X125" s="287">
        <v>1098086</v>
      </c>
      <c r="Y125" s="287">
        <v>1093566</v>
      </c>
      <c r="Z125" s="287">
        <v>1147966</v>
      </c>
      <c r="AA125" s="287">
        <v>1234049</v>
      </c>
      <c r="AB125" s="287">
        <v>1347575</v>
      </c>
      <c r="AC125" s="287">
        <v>1441064</v>
      </c>
      <c r="AD125" s="287">
        <v>1567029</v>
      </c>
      <c r="AE125" s="287">
        <v>1709968</v>
      </c>
      <c r="AF125" s="60">
        <f t="shared" si="26"/>
        <v>1.0456633466746919</v>
      </c>
      <c r="AG125" s="60">
        <f t="shared" si="26"/>
        <v>1.0501869797715462</v>
      </c>
    </row>
    <row r="126" spans="1:33" x14ac:dyDescent="0.2">
      <c r="A126" s="323" t="s">
        <v>128</v>
      </c>
      <c r="H126" s="287">
        <v>340026</v>
      </c>
      <c r="I126" s="287">
        <v>463608</v>
      </c>
      <c r="J126" s="287">
        <v>646532</v>
      </c>
      <c r="K126" s="287">
        <v>770926</v>
      </c>
      <c r="L126" s="287">
        <v>950594</v>
      </c>
      <c r="M126" s="287">
        <v>1139275</v>
      </c>
      <c r="N126" s="287">
        <v>1279936</v>
      </c>
      <c r="O126" s="287">
        <v>1466586</v>
      </c>
      <c r="P126" s="287">
        <v>1617650</v>
      </c>
      <c r="Q126" s="287">
        <v>1701088</v>
      </c>
      <c r="R126" s="287">
        <v>1868415</v>
      </c>
      <c r="S126" s="287">
        <v>2020110</v>
      </c>
      <c r="T126" s="287">
        <v>2131495</v>
      </c>
      <c r="U126" s="287">
        <v>2160372</v>
      </c>
      <c r="V126" s="287">
        <v>2268416</v>
      </c>
      <c r="W126" s="287">
        <v>2165118</v>
      </c>
      <c r="X126" s="287">
        <v>2254932</v>
      </c>
      <c r="Y126" s="287">
        <v>2274718</v>
      </c>
      <c r="Z126" s="287">
        <v>2366243</v>
      </c>
      <c r="AA126" s="287">
        <v>2459177</v>
      </c>
      <c r="AB126" s="287">
        <v>2510509</v>
      </c>
      <c r="AC126" s="287">
        <v>2695070</v>
      </c>
      <c r="AD126" s="287">
        <v>2918736</v>
      </c>
      <c r="AE126" s="287">
        <v>3063870</v>
      </c>
      <c r="AF126" s="60">
        <f t="shared" si="26"/>
        <v>0.99202434095279657</v>
      </c>
      <c r="AG126" s="60">
        <f t="shared" si="26"/>
        <v>0.98849662448278364</v>
      </c>
    </row>
    <row r="127" spans="1:33" ht="25.5" x14ac:dyDescent="0.2">
      <c r="A127" s="323" t="s">
        <v>129</v>
      </c>
      <c r="H127" s="287">
        <v>114162</v>
      </c>
      <c r="I127" s="287">
        <v>142093</v>
      </c>
      <c r="J127" s="287">
        <v>201845</v>
      </c>
      <c r="K127" s="287">
        <v>227223</v>
      </c>
      <c r="L127" s="287">
        <v>273768</v>
      </c>
      <c r="M127" s="287">
        <v>341030</v>
      </c>
      <c r="N127" s="287">
        <v>404854</v>
      </c>
      <c r="O127" s="287">
        <v>492092</v>
      </c>
      <c r="P127" s="287">
        <v>512490</v>
      </c>
      <c r="Q127" s="287">
        <v>530091</v>
      </c>
      <c r="R127" s="287">
        <v>572363</v>
      </c>
      <c r="S127" s="287">
        <v>605017</v>
      </c>
      <c r="T127" s="287">
        <v>653563</v>
      </c>
      <c r="U127" s="287">
        <v>606118</v>
      </c>
      <c r="V127" s="287">
        <v>678274</v>
      </c>
      <c r="W127" s="287">
        <v>688649</v>
      </c>
      <c r="X127" s="287">
        <v>720292</v>
      </c>
      <c r="Y127" s="287">
        <v>766726</v>
      </c>
      <c r="Z127" s="287">
        <v>739533</v>
      </c>
      <c r="AA127" s="287">
        <v>722353</v>
      </c>
      <c r="AB127" s="287">
        <v>666775</v>
      </c>
      <c r="AC127" s="287">
        <v>715225</v>
      </c>
      <c r="AD127" s="287">
        <v>824288</v>
      </c>
      <c r="AE127" s="287">
        <v>848366</v>
      </c>
      <c r="AF127" s="60">
        <f t="shared" si="26"/>
        <v>1.0086241495766237</v>
      </c>
      <c r="AG127" s="60">
        <f t="shared" si="26"/>
        <v>0.99585162577767339</v>
      </c>
    </row>
    <row r="128" spans="1:33" x14ac:dyDescent="0.2">
      <c r="A128" s="323" t="s">
        <v>130</v>
      </c>
      <c r="H128" s="287">
        <v>70378</v>
      </c>
      <c r="I128" s="287">
        <v>86086</v>
      </c>
      <c r="J128" s="287">
        <v>107249</v>
      </c>
      <c r="K128" s="287">
        <v>120388</v>
      </c>
      <c r="L128" s="287">
        <v>145435</v>
      </c>
      <c r="M128" s="287">
        <v>186488</v>
      </c>
      <c r="N128" s="287">
        <v>210745</v>
      </c>
      <c r="O128" s="287">
        <v>243920</v>
      </c>
      <c r="P128" s="287">
        <v>238363</v>
      </c>
      <c r="Q128" s="287">
        <v>260166</v>
      </c>
      <c r="R128" s="287">
        <v>275496</v>
      </c>
      <c r="S128" s="287">
        <v>291046</v>
      </c>
      <c r="T128" s="287">
        <v>293865</v>
      </c>
      <c r="U128" s="287">
        <v>279511</v>
      </c>
      <c r="V128" s="287">
        <v>257038</v>
      </c>
      <c r="W128" s="287">
        <v>244778</v>
      </c>
      <c r="X128" s="287">
        <v>249265</v>
      </c>
      <c r="Y128" s="287">
        <v>242822</v>
      </c>
      <c r="Z128" s="287">
        <v>252902</v>
      </c>
      <c r="AA128" s="287">
        <v>238537</v>
      </c>
      <c r="AB128" s="287">
        <v>238051</v>
      </c>
      <c r="AC128" s="287">
        <v>263503</v>
      </c>
      <c r="AD128" s="287">
        <v>291600</v>
      </c>
      <c r="AE128" s="287">
        <v>286174</v>
      </c>
      <c r="AF128" s="60">
        <f t="shared" si="26"/>
        <v>1.0148291739026027</v>
      </c>
      <c r="AG128" s="60">
        <f t="shared" si="26"/>
        <v>1.0210508288317861</v>
      </c>
    </row>
    <row r="129" spans="1:33" ht="38.25" x14ac:dyDescent="0.2">
      <c r="A129" s="323" t="s">
        <v>131</v>
      </c>
      <c r="H129" s="287">
        <v>43784</v>
      </c>
      <c r="I129" s="287">
        <v>56007</v>
      </c>
      <c r="J129" s="287">
        <v>94596</v>
      </c>
      <c r="K129" s="287">
        <v>106835</v>
      </c>
      <c r="L129" s="287">
        <v>128333</v>
      </c>
      <c r="M129" s="287">
        <v>154542</v>
      </c>
      <c r="N129" s="287">
        <v>194109</v>
      </c>
      <c r="O129" s="287">
        <v>248172</v>
      </c>
      <c r="P129" s="287">
        <v>274127</v>
      </c>
      <c r="Q129" s="287">
        <v>269925</v>
      </c>
      <c r="R129" s="287">
        <v>296867</v>
      </c>
      <c r="S129" s="287">
        <v>313971</v>
      </c>
      <c r="T129" s="287">
        <v>359698</v>
      </c>
      <c r="U129" s="287">
        <v>326607</v>
      </c>
      <c r="V129" s="287">
        <v>421236</v>
      </c>
      <c r="W129" s="287">
        <v>443871</v>
      </c>
      <c r="X129" s="287">
        <v>471027</v>
      </c>
      <c r="Y129" s="287">
        <v>523904</v>
      </c>
      <c r="Z129" s="287">
        <v>486631</v>
      </c>
      <c r="AA129" s="287">
        <v>483816</v>
      </c>
      <c r="AB129" s="287">
        <v>428724</v>
      </c>
      <c r="AC129" s="287">
        <v>451722</v>
      </c>
      <c r="AD129" s="287">
        <v>532688</v>
      </c>
      <c r="AE129" s="287">
        <v>562192</v>
      </c>
      <c r="AF129" s="60">
        <f t="shared" si="26"/>
        <v>1.0052594729958992</v>
      </c>
      <c r="AG129" s="60">
        <f t="shared" si="26"/>
        <v>0.98349620206218746</v>
      </c>
    </row>
    <row r="130" spans="1:33" x14ac:dyDescent="0.2">
      <c r="A130" s="323" t="s">
        <v>132</v>
      </c>
      <c r="H130" s="287">
        <v>171117</v>
      </c>
      <c r="I130" s="287">
        <v>245686</v>
      </c>
      <c r="J130" s="287">
        <v>341714</v>
      </c>
      <c r="K130" s="287">
        <v>392495</v>
      </c>
      <c r="L130" s="287">
        <v>485785</v>
      </c>
      <c r="M130" s="287">
        <v>565309</v>
      </c>
      <c r="N130" s="287">
        <v>586622</v>
      </c>
      <c r="O130" s="287">
        <v>641116</v>
      </c>
      <c r="P130" s="287">
        <v>727957</v>
      </c>
      <c r="Q130" s="287">
        <v>771929</v>
      </c>
      <c r="R130" s="287">
        <v>865651</v>
      </c>
      <c r="S130" s="287">
        <v>904607</v>
      </c>
      <c r="T130" s="287">
        <v>906192</v>
      </c>
      <c r="U130" s="287">
        <v>915715</v>
      </c>
      <c r="V130" s="287">
        <v>875075</v>
      </c>
      <c r="W130" s="287">
        <v>761783</v>
      </c>
      <c r="X130" s="287">
        <v>770350</v>
      </c>
      <c r="Y130" s="287">
        <v>699795</v>
      </c>
      <c r="Z130" s="287">
        <v>743699</v>
      </c>
      <c r="AA130" s="287">
        <v>764087</v>
      </c>
      <c r="AB130" s="287">
        <v>804266</v>
      </c>
      <c r="AC130" s="287">
        <v>834378</v>
      </c>
      <c r="AD130" s="287">
        <v>809530</v>
      </c>
      <c r="AE130" s="287">
        <v>810289</v>
      </c>
      <c r="AF130" s="60">
        <f t="shared" si="26"/>
        <v>0.95500269561493645</v>
      </c>
      <c r="AG130" s="60">
        <f t="shared" si="26"/>
        <v>0.94829648389407206</v>
      </c>
    </row>
    <row r="131" spans="1:33" ht="25.5" x14ac:dyDescent="0.2">
      <c r="A131" s="323" t="s">
        <v>133</v>
      </c>
      <c r="H131" s="287">
        <v>54747</v>
      </c>
      <c r="I131" s="287">
        <v>75829</v>
      </c>
      <c r="J131" s="287">
        <v>102973</v>
      </c>
      <c r="K131" s="287">
        <v>151208</v>
      </c>
      <c r="L131" s="287">
        <v>191041</v>
      </c>
      <c r="M131" s="287">
        <v>232936</v>
      </c>
      <c r="N131" s="287">
        <v>288460</v>
      </c>
      <c r="O131" s="287">
        <v>333378</v>
      </c>
      <c r="P131" s="287">
        <v>377203</v>
      </c>
      <c r="Q131" s="287">
        <v>399068</v>
      </c>
      <c r="R131" s="287">
        <v>430401</v>
      </c>
      <c r="S131" s="287">
        <v>510486</v>
      </c>
      <c r="T131" s="287">
        <v>571740</v>
      </c>
      <c r="U131" s="287">
        <v>638539</v>
      </c>
      <c r="V131" s="287">
        <v>715067</v>
      </c>
      <c r="W131" s="287">
        <v>714686</v>
      </c>
      <c r="X131" s="287">
        <v>764290</v>
      </c>
      <c r="Y131" s="287">
        <v>808197</v>
      </c>
      <c r="Z131" s="287">
        <v>883011</v>
      </c>
      <c r="AA131" s="287">
        <v>972737</v>
      </c>
      <c r="AB131" s="287">
        <v>1039468</v>
      </c>
      <c r="AC131" s="287">
        <v>1145467</v>
      </c>
      <c r="AD131" s="287">
        <v>1284918</v>
      </c>
      <c r="AE131" s="287">
        <v>1405215</v>
      </c>
      <c r="AF131" s="60">
        <f t="shared" si="26"/>
        <v>1.0059728064674478</v>
      </c>
      <c r="AG131" s="60">
        <f t="shared" si="26"/>
        <v>1.0086551623399229</v>
      </c>
    </row>
    <row r="132" spans="1:33" x14ac:dyDescent="0.2">
      <c r="A132" s="323" t="s">
        <v>134</v>
      </c>
      <c r="H132" s="287">
        <v>383256</v>
      </c>
      <c r="I132" s="287">
        <v>472022</v>
      </c>
      <c r="J132" s="287">
        <v>519731</v>
      </c>
      <c r="K132" s="287">
        <v>644436</v>
      </c>
      <c r="L132" s="287">
        <v>679665</v>
      </c>
      <c r="M132" s="287">
        <v>804201</v>
      </c>
      <c r="N132" s="287">
        <v>883142</v>
      </c>
      <c r="O132" s="287">
        <v>1039816</v>
      </c>
      <c r="P132" s="287">
        <v>1189488</v>
      </c>
      <c r="Q132" s="287">
        <v>1319065</v>
      </c>
      <c r="R132" s="287">
        <v>1555697</v>
      </c>
      <c r="S132" s="287">
        <v>1778043</v>
      </c>
      <c r="T132" s="287">
        <v>1879374</v>
      </c>
      <c r="U132" s="287">
        <v>1960129</v>
      </c>
      <c r="V132" s="287">
        <v>2085298</v>
      </c>
      <c r="W132" s="287">
        <v>2059044</v>
      </c>
      <c r="X132" s="287">
        <v>2041559</v>
      </c>
      <c r="Y132" s="287">
        <v>1947715</v>
      </c>
      <c r="Z132" s="287">
        <v>1888905</v>
      </c>
      <c r="AA132" s="287">
        <v>1947690</v>
      </c>
      <c r="AB132" s="287">
        <v>1953175</v>
      </c>
      <c r="AC132" s="287">
        <v>1992779</v>
      </c>
      <c r="AD132" s="287">
        <v>2117164</v>
      </c>
      <c r="AE132" s="287">
        <v>2268934</v>
      </c>
      <c r="AF132" s="60">
        <f t="shared" si="26"/>
        <v>1.0272598208038692</v>
      </c>
      <c r="AG132" s="60">
        <f t="shared" si="26"/>
        <v>1.0219171344772171</v>
      </c>
    </row>
    <row r="133" spans="1:33" x14ac:dyDescent="0.2">
      <c r="A133" s="323" t="s">
        <v>135</v>
      </c>
      <c r="H133" s="287">
        <v>458835</v>
      </c>
      <c r="I133" s="287">
        <v>623059</v>
      </c>
      <c r="J133" s="287">
        <v>791118</v>
      </c>
      <c r="K133" s="287">
        <v>926730</v>
      </c>
      <c r="L133" s="287">
        <v>1108206</v>
      </c>
      <c r="M133" s="287">
        <v>1380505</v>
      </c>
      <c r="N133" s="287">
        <v>1603110</v>
      </c>
      <c r="O133" s="287">
        <v>1774711</v>
      </c>
      <c r="P133" s="287">
        <v>1961653</v>
      </c>
      <c r="Q133" s="287">
        <v>2108757</v>
      </c>
      <c r="R133" s="287">
        <v>2329802</v>
      </c>
      <c r="S133" s="287">
        <v>2585152</v>
      </c>
      <c r="T133" s="287">
        <v>2768620</v>
      </c>
      <c r="U133" s="287">
        <v>2926990</v>
      </c>
      <c r="V133" s="287">
        <v>3029261</v>
      </c>
      <c r="W133" s="287">
        <v>3091878</v>
      </c>
      <c r="X133" s="287">
        <v>3092787</v>
      </c>
      <c r="Y133" s="287">
        <v>3036809</v>
      </c>
      <c r="Z133" s="287">
        <v>3148690</v>
      </c>
      <c r="AA133" s="287">
        <v>3240515</v>
      </c>
      <c r="AB133" s="287">
        <v>3331223</v>
      </c>
      <c r="AC133" s="287">
        <v>3493342</v>
      </c>
      <c r="AD133" s="287">
        <v>3747508</v>
      </c>
      <c r="AE133" s="287">
        <v>4103512</v>
      </c>
      <c r="AF133" s="60">
        <f t="shared" si="26"/>
        <v>1.0362972893451998</v>
      </c>
      <c r="AG133" s="60">
        <f t="shared" si="26"/>
        <v>1.0437166836994491</v>
      </c>
    </row>
    <row r="134" spans="1:33" ht="25.5" x14ac:dyDescent="0.2">
      <c r="A134" s="323" t="s">
        <v>136</v>
      </c>
      <c r="H134" s="287">
        <v>356126</v>
      </c>
      <c r="I134" s="287">
        <v>456192</v>
      </c>
      <c r="J134" s="287">
        <v>598416</v>
      </c>
      <c r="K134" s="287">
        <v>660581</v>
      </c>
      <c r="L134" s="287">
        <v>754800</v>
      </c>
      <c r="M134" s="287">
        <v>884501</v>
      </c>
      <c r="N134" s="287">
        <v>1139947</v>
      </c>
      <c r="O134" s="287">
        <v>1306620</v>
      </c>
      <c r="P134" s="287">
        <v>1473307</v>
      </c>
      <c r="Q134" s="287">
        <v>1604417</v>
      </c>
      <c r="R134" s="287">
        <v>1745796</v>
      </c>
      <c r="S134" s="287">
        <v>1926252</v>
      </c>
      <c r="T134" s="287">
        <v>1985417</v>
      </c>
      <c r="U134" s="287">
        <v>2179950</v>
      </c>
      <c r="V134" s="287">
        <v>2126231</v>
      </c>
      <c r="W134" s="287">
        <v>2210136</v>
      </c>
      <c r="X134" s="287">
        <v>2178825</v>
      </c>
      <c r="Y134" s="287">
        <v>2148599</v>
      </c>
      <c r="Z134" s="287">
        <v>2310391</v>
      </c>
      <c r="AA134" s="287">
        <v>2465917</v>
      </c>
      <c r="AB134" s="287">
        <v>2686147</v>
      </c>
      <c r="AC134" s="287">
        <v>2864661</v>
      </c>
      <c r="AD134" s="287">
        <v>3154593</v>
      </c>
      <c r="AE134" s="287">
        <v>3509074</v>
      </c>
      <c r="AF134" s="60">
        <f t="shared" si="26"/>
        <v>1.0114123189562803</v>
      </c>
      <c r="AG134" s="60">
        <f t="shared" si="26"/>
        <v>1.018366781918552</v>
      </c>
    </row>
    <row r="135" spans="1:33" ht="25.5" x14ac:dyDescent="0.2">
      <c r="A135" s="323" t="s">
        <v>137</v>
      </c>
      <c r="H135" s="287">
        <v>205236</v>
      </c>
      <c r="I135" s="287">
        <v>269183</v>
      </c>
      <c r="J135" s="287">
        <v>315514</v>
      </c>
      <c r="K135" s="287">
        <v>361416</v>
      </c>
      <c r="L135" s="287">
        <v>424731</v>
      </c>
      <c r="M135" s="287">
        <v>516148</v>
      </c>
      <c r="N135" s="287">
        <v>661681</v>
      </c>
      <c r="O135" s="287">
        <v>758125</v>
      </c>
      <c r="P135" s="287">
        <v>871668</v>
      </c>
      <c r="Q135" s="287">
        <v>954705</v>
      </c>
      <c r="R135" s="287">
        <v>1040938</v>
      </c>
      <c r="S135" s="287">
        <v>1133577</v>
      </c>
      <c r="T135" s="287">
        <v>1167675</v>
      </c>
      <c r="U135" s="287">
        <v>1318041</v>
      </c>
      <c r="V135" s="287">
        <v>1307877</v>
      </c>
      <c r="W135" s="287">
        <v>1317723</v>
      </c>
      <c r="X135" s="287">
        <v>1383092</v>
      </c>
      <c r="Y135" s="287">
        <v>1397061</v>
      </c>
      <c r="Z135" s="287">
        <v>1480799</v>
      </c>
      <c r="AA135" s="287">
        <v>1617603</v>
      </c>
      <c r="AB135" s="287">
        <v>1776508</v>
      </c>
      <c r="AC135" s="287">
        <v>1896844</v>
      </c>
      <c r="AD135" s="287">
        <v>2156119</v>
      </c>
      <c r="AE135" s="287">
        <v>2425598</v>
      </c>
      <c r="AF135" s="60">
        <f t="shared" si="26"/>
        <v>1.0256927563257869</v>
      </c>
      <c r="AG135" s="60">
        <f t="shared" si="26"/>
        <v>1.0318303944406348</v>
      </c>
    </row>
    <row r="136" spans="1:33" x14ac:dyDescent="0.2">
      <c r="A136" s="323" t="s">
        <v>138</v>
      </c>
      <c r="H136" s="287">
        <v>615986</v>
      </c>
      <c r="I136" s="287">
        <v>719554</v>
      </c>
      <c r="J136" s="287">
        <v>844968</v>
      </c>
      <c r="K136" s="287">
        <v>1001807</v>
      </c>
      <c r="L136" s="287">
        <v>1152730</v>
      </c>
      <c r="M136" s="287">
        <v>1332437</v>
      </c>
      <c r="N136" s="287">
        <v>1530165</v>
      </c>
      <c r="O136" s="287">
        <v>1762487</v>
      </c>
      <c r="P136" s="287">
        <v>1932969</v>
      </c>
      <c r="Q136" s="287">
        <v>2059249</v>
      </c>
      <c r="R136" s="287">
        <v>2197394</v>
      </c>
      <c r="S136" s="287">
        <v>2405188</v>
      </c>
      <c r="T136" s="287">
        <v>2510760</v>
      </c>
      <c r="U136" s="287">
        <v>2761730</v>
      </c>
      <c r="V136" s="287">
        <v>2778051</v>
      </c>
      <c r="W136" s="287">
        <v>2794471</v>
      </c>
      <c r="X136" s="287">
        <v>2737462</v>
      </c>
      <c r="Y136" s="287">
        <v>2695043</v>
      </c>
      <c r="Z136" s="287">
        <v>2986407</v>
      </c>
      <c r="AA136" s="287">
        <v>3236953</v>
      </c>
      <c r="AB136" s="287">
        <v>3377039</v>
      </c>
      <c r="AC136" s="287">
        <v>3565314</v>
      </c>
      <c r="AD136" s="287">
        <v>3886903</v>
      </c>
      <c r="AE136" s="287">
        <v>4152875</v>
      </c>
      <c r="AF136" s="60">
        <f t="shared" si="26"/>
        <v>1.0653707758241686</v>
      </c>
      <c r="AG136" s="60">
        <f t="shared" si="26"/>
        <v>1.0504945668849761</v>
      </c>
    </row>
    <row r="137" spans="1:33" x14ac:dyDescent="0.2">
      <c r="A137" s="323" t="s">
        <v>139</v>
      </c>
      <c r="H137" s="287">
        <v>347313</v>
      </c>
      <c r="I137" s="287">
        <v>397542</v>
      </c>
      <c r="J137" s="287">
        <v>467732</v>
      </c>
      <c r="K137" s="287">
        <v>552711</v>
      </c>
      <c r="L137" s="287">
        <v>632585</v>
      </c>
      <c r="M137" s="287">
        <v>709147</v>
      </c>
      <c r="N137" s="287">
        <v>824559</v>
      </c>
      <c r="O137" s="287">
        <v>982483</v>
      </c>
      <c r="P137" s="287">
        <v>1166153</v>
      </c>
      <c r="Q137" s="287">
        <v>1218876</v>
      </c>
      <c r="R137" s="287">
        <v>1324604</v>
      </c>
      <c r="S137" s="287">
        <v>1390154</v>
      </c>
      <c r="T137" s="287">
        <v>1375652</v>
      </c>
      <c r="U137" s="287">
        <v>1453029</v>
      </c>
      <c r="V137" s="287">
        <v>1428030</v>
      </c>
      <c r="W137" s="287">
        <v>1429829</v>
      </c>
      <c r="X137" s="287">
        <v>1388568</v>
      </c>
      <c r="Y137" s="287">
        <v>1387937</v>
      </c>
      <c r="Z137" s="287">
        <v>1346571</v>
      </c>
      <c r="AA137" s="287">
        <v>1591092</v>
      </c>
      <c r="AB137" s="287">
        <v>1698801</v>
      </c>
      <c r="AC137" s="287">
        <v>1839019</v>
      </c>
      <c r="AD137" s="287">
        <v>1973128</v>
      </c>
      <c r="AE137" s="287">
        <v>2068601</v>
      </c>
      <c r="AF137" s="60">
        <f t="shared" si="26"/>
        <v>1.0463548063441155</v>
      </c>
      <c r="AG137" s="60">
        <f t="shared" si="26"/>
        <v>1.0507622670568462</v>
      </c>
    </row>
    <row r="138" spans="1:33" ht="25.5" x14ac:dyDescent="0.2">
      <c r="A138" s="323" t="s">
        <v>140</v>
      </c>
      <c r="H138" s="287">
        <v>362867</v>
      </c>
      <c r="I138" s="287">
        <v>450897</v>
      </c>
      <c r="J138" s="287">
        <v>500742</v>
      </c>
      <c r="K138" s="287">
        <v>588172</v>
      </c>
      <c r="L138" s="287">
        <v>660754</v>
      </c>
      <c r="M138" s="287">
        <v>766193</v>
      </c>
      <c r="N138" s="287">
        <v>872062</v>
      </c>
      <c r="O138" s="287">
        <v>1027995</v>
      </c>
      <c r="P138" s="287">
        <v>1217058</v>
      </c>
      <c r="Q138" s="287">
        <v>1294797</v>
      </c>
      <c r="R138" s="287">
        <v>1400991</v>
      </c>
      <c r="S138" s="287">
        <v>1447980</v>
      </c>
      <c r="T138" s="287">
        <v>1451377</v>
      </c>
      <c r="U138" s="287">
        <v>1556049</v>
      </c>
      <c r="V138" s="287">
        <v>1616067</v>
      </c>
      <c r="W138" s="287">
        <v>1626645</v>
      </c>
      <c r="X138" s="287">
        <v>1648294</v>
      </c>
      <c r="Y138" s="287">
        <v>1772570</v>
      </c>
      <c r="Z138" s="287">
        <v>1861524</v>
      </c>
      <c r="AA138" s="287">
        <v>1922859</v>
      </c>
      <c r="AB138" s="287">
        <v>2137885</v>
      </c>
      <c r="AC138" s="287">
        <v>2239547</v>
      </c>
      <c r="AD138" s="287">
        <v>2429393</v>
      </c>
      <c r="AE138" s="287">
        <v>2643930</v>
      </c>
      <c r="AF138" s="60">
        <f t="shared" si="26"/>
        <v>1.0686443432815402</v>
      </c>
      <c r="AG138" s="60">
        <f t="shared" si="26"/>
        <v>1.0710644126186395</v>
      </c>
    </row>
    <row r="139" spans="1:33" ht="25.5" x14ac:dyDescent="0.2">
      <c r="A139" s="323" t="s">
        <v>141</v>
      </c>
      <c r="H139" s="287">
        <v>153145</v>
      </c>
      <c r="I139" s="287">
        <v>183238</v>
      </c>
      <c r="J139" s="287">
        <v>181469</v>
      </c>
      <c r="K139" s="287">
        <v>238718</v>
      </c>
      <c r="L139" s="287">
        <v>255222</v>
      </c>
      <c r="M139" s="287">
        <v>304907</v>
      </c>
      <c r="N139" s="287">
        <v>341276</v>
      </c>
      <c r="O139" s="287">
        <v>422899</v>
      </c>
      <c r="P139" s="287">
        <v>424808</v>
      </c>
      <c r="Q139" s="287">
        <v>434062</v>
      </c>
      <c r="R139" s="287">
        <v>465950</v>
      </c>
      <c r="S139" s="287">
        <v>490243</v>
      </c>
      <c r="T139" s="287">
        <v>510382</v>
      </c>
      <c r="U139" s="287">
        <v>568803</v>
      </c>
      <c r="V139" s="287">
        <v>543174</v>
      </c>
      <c r="W139" s="287">
        <v>575586</v>
      </c>
      <c r="X139" s="287">
        <v>588859</v>
      </c>
      <c r="Y139" s="287">
        <v>583346</v>
      </c>
      <c r="Z139" s="287">
        <v>629773</v>
      </c>
      <c r="AA139" s="287">
        <v>692959</v>
      </c>
      <c r="AB139" s="287">
        <v>775173</v>
      </c>
      <c r="AC139" s="287">
        <v>876806</v>
      </c>
      <c r="AD139" s="287">
        <v>1093059</v>
      </c>
      <c r="AE139" s="287">
        <v>1104138</v>
      </c>
      <c r="AF139" s="60">
        <f t="shared" si="26"/>
        <v>1.0494551864578623</v>
      </c>
      <c r="AG139" s="60">
        <f t="shared" si="26"/>
        <v>1.0430043840383596</v>
      </c>
    </row>
    <row r="140" spans="1:33" x14ac:dyDescent="0.2">
      <c r="A140" s="323" t="s">
        <v>142</v>
      </c>
      <c r="H140" s="287">
        <v>191125</v>
      </c>
      <c r="I140" s="287">
        <v>215443</v>
      </c>
      <c r="J140" s="287">
        <v>259653</v>
      </c>
      <c r="K140" s="287">
        <v>297882</v>
      </c>
      <c r="L140" s="287">
        <v>333106</v>
      </c>
      <c r="M140" s="287">
        <v>347566</v>
      </c>
      <c r="N140" s="287">
        <v>409404</v>
      </c>
      <c r="O140" s="287">
        <v>447747</v>
      </c>
      <c r="P140" s="287">
        <v>466244</v>
      </c>
      <c r="Q140" s="287">
        <v>514176</v>
      </c>
      <c r="R140" s="287">
        <v>582632</v>
      </c>
      <c r="S140" s="287">
        <v>611773</v>
      </c>
      <c r="T140" s="287">
        <v>638632</v>
      </c>
      <c r="U140" s="287">
        <v>696071</v>
      </c>
      <c r="V140" s="287">
        <v>702526</v>
      </c>
      <c r="W140" s="287">
        <v>671077</v>
      </c>
      <c r="X140" s="287">
        <v>675134</v>
      </c>
      <c r="Y140" s="287">
        <v>665271</v>
      </c>
      <c r="Z140" s="287">
        <v>706792</v>
      </c>
      <c r="AA140" s="287">
        <v>749162</v>
      </c>
      <c r="AB140" s="287">
        <v>806840</v>
      </c>
      <c r="AC140" s="287">
        <v>804076</v>
      </c>
      <c r="AD140" s="287">
        <v>851167</v>
      </c>
      <c r="AE140" s="287">
        <v>885298</v>
      </c>
      <c r="AF140" s="60">
        <f t="shared" si="26"/>
        <v>1.0127731928341615</v>
      </c>
      <c r="AG140" s="60">
        <f t="shared" si="26"/>
        <v>1.0221967176014983</v>
      </c>
    </row>
    <row r="141" spans="1:33" ht="25.5" x14ac:dyDescent="0.2">
      <c r="A141" s="323" t="s">
        <v>143</v>
      </c>
      <c r="H141" s="287">
        <v>705</v>
      </c>
      <c r="I141" s="287">
        <v>898</v>
      </c>
      <c r="J141" s="287">
        <v>1269</v>
      </c>
      <c r="K141" s="287">
        <v>1566</v>
      </c>
      <c r="L141" s="287">
        <v>1790</v>
      </c>
      <c r="M141" s="287">
        <v>2277</v>
      </c>
      <c r="N141" s="287">
        <v>2950</v>
      </c>
      <c r="O141" s="287">
        <v>3400</v>
      </c>
      <c r="P141" s="287">
        <v>3380</v>
      </c>
      <c r="Q141" s="287">
        <v>3404</v>
      </c>
      <c r="R141" s="287">
        <v>3200</v>
      </c>
      <c r="S141" s="287">
        <v>3870</v>
      </c>
      <c r="T141" s="287">
        <v>3552</v>
      </c>
      <c r="U141" s="287">
        <v>3100</v>
      </c>
      <c r="V141" s="287">
        <v>2305</v>
      </c>
      <c r="W141" s="287">
        <v>3537</v>
      </c>
      <c r="X141" s="287">
        <v>3615</v>
      </c>
      <c r="Y141" s="287">
        <v>3820</v>
      </c>
      <c r="Z141" s="287">
        <v>3885</v>
      </c>
      <c r="AA141" s="287">
        <v>3885</v>
      </c>
      <c r="AB141" s="287">
        <v>5726</v>
      </c>
      <c r="AC141" s="287">
        <v>6410</v>
      </c>
      <c r="AD141" s="287">
        <v>6460</v>
      </c>
      <c r="AE141" s="287">
        <v>12328</v>
      </c>
      <c r="AF141" s="60">
        <f t="shared" si="26"/>
        <v>1.0579757615460204</v>
      </c>
      <c r="AG141" s="60">
        <f t="shared" si="26"/>
        <v>1.062026188835286</v>
      </c>
    </row>
    <row r="142" spans="1:33" x14ac:dyDescent="0.2">
      <c r="A142" s="323" t="s">
        <v>144</v>
      </c>
      <c r="H142" s="287">
        <v>0</v>
      </c>
      <c r="I142" s="287">
        <v>0</v>
      </c>
      <c r="J142" s="287">
        <v>0</v>
      </c>
      <c r="K142" s="287">
        <v>0</v>
      </c>
      <c r="L142" s="287">
        <v>0</v>
      </c>
      <c r="M142" s="287">
        <v>0</v>
      </c>
      <c r="N142" s="287">
        <v>0</v>
      </c>
      <c r="O142" s="287">
        <v>0</v>
      </c>
      <c r="P142" s="287">
        <v>0</v>
      </c>
      <c r="Q142" s="287">
        <v>0</v>
      </c>
      <c r="R142" s="287">
        <v>0</v>
      </c>
      <c r="S142" s="287">
        <v>0</v>
      </c>
      <c r="T142" s="287">
        <v>0</v>
      </c>
      <c r="U142" s="287">
        <v>0</v>
      </c>
      <c r="V142" s="287">
        <v>0</v>
      </c>
      <c r="W142" s="287">
        <v>0</v>
      </c>
      <c r="X142" s="287">
        <v>0</v>
      </c>
      <c r="Y142" s="287">
        <v>0</v>
      </c>
      <c r="Z142" s="287">
        <v>0</v>
      </c>
      <c r="AA142" s="287">
        <v>0</v>
      </c>
      <c r="AB142" s="287">
        <v>0</v>
      </c>
      <c r="AC142" s="287">
        <v>0</v>
      </c>
      <c r="AD142" s="287">
        <v>0</v>
      </c>
      <c r="AE142" s="287">
        <v>0</v>
      </c>
    </row>
    <row r="143" spans="1:33" x14ac:dyDescent="0.2">
      <c r="A143" s="65"/>
    </row>
    <row r="144" spans="1:33" x14ac:dyDescent="0.2">
      <c r="A144" s="64" t="s">
        <v>146</v>
      </c>
    </row>
    <row r="145" spans="1:31" ht="25.5" x14ac:dyDescent="0.2">
      <c r="A145" s="323" t="s">
        <v>80</v>
      </c>
      <c r="H145" s="318"/>
      <c r="I145" s="318">
        <v>11496359</v>
      </c>
      <c r="J145" s="318">
        <v>14692210</v>
      </c>
      <c r="K145" s="318">
        <v>18584246</v>
      </c>
      <c r="L145" s="318">
        <v>21734652</v>
      </c>
      <c r="M145" s="318">
        <v>25459503</v>
      </c>
      <c r="N145" s="318">
        <v>30001348</v>
      </c>
      <c r="O145" s="318">
        <v>34068839</v>
      </c>
      <c r="P145" s="318">
        <v>36456378</v>
      </c>
      <c r="Q145" s="318">
        <v>40138863</v>
      </c>
      <c r="R145" s="318">
        <v>43699488</v>
      </c>
      <c r="S145" s="318">
        <v>47705062</v>
      </c>
      <c r="T145" s="318">
        <v>50675488</v>
      </c>
      <c r="U145" s="318">
        <v>54229862</v>
      </c>
      <c r="V145" s="318">
        <v>51263122</v>
      </c>
      <c r="W145" s="318">
        <v>53677769</v>
      </c>
      <c r="X145" s="318">
        <v>56421105</v>
      </c>
      <c r="Y145" s="318">
        <v>56488622</v>
      </c>
      <c r="Z145" s="318">
        <v>60569744</v>
      </c>
      <c r="AA145" s="287">
        <v>64807729</v>
      </c>
      <c r="AB145" s="287">
        <v>68572586</v>
      </c>
      <c r="AC145" s="287">
        <v>70708056</v>
      </c>
      <c r="AD145" s="287">
        <v>74446630</v>
      </c>
      <c r="AE145" s="287">
        <v>79459104</v>
      </c>
    </row>
    <row r="146" spans="1:31" ht="25.5" x14ac:dyDescent="0.2">
      <c r="A146" s="323" t="s">
        <v>81</v>
      </c>
      <c r="H146" s="318"/>
      <c r="I146" s="318">
        <v>1067783</v>
      </c>
      <c r="J146" s="318">
        <v>1218558</v>
      </c>
      <c r="K146" s="318">
        <v>1425991</v>
      </c>
      <c r="L146" s="318">
        <v>1524385</v>
      </c>
      <c r="M146" s="318">
        <v>1444686</v>
      </c>
      <c r="N146" s="318">
        <v>1870503</v>
      </c>
      <c r="O146" s="318">
        <v>1859024</v>
      </c>
      <c r="P146" s="318">
        <v>1875627</v>
      </c>
      <c r="Q146" s="318">
        <v>2212489</v>
      </c>
      <c r="R146" s="318">
        <v>1990250</v>
      </c>
      <c r="S146" s="318">
        <v>1956298</v>
      </c>
      <c r="T146" s="318">
        <v>1947657</v>
      </c>
      <c r="U146" s="318">
        <v>2607118</v>
      </c>
      <c r="V146" s="318">
        <v>2264063</v>
      </c>
      <c r="W146" s="318">
        <v>1853689</v>
      </c>
      <c r="X146" s="318">
        <v>2309471</v>
      </c>
      <c r="Y146" s="318">
        <v>2364043</v>
      </c>
      <c r="Z146" s="318">
        <v>2960315</v>
      </c>
      <c r="AA146" s="287">
        <v>3098656</v>
      </c>
      <c r="AB146" s="287">
        <v>2954397</v>
      </c>
      <c r="AC146" s="287">
        <v>3228185</v>
      </c>
      <c r="AD146" s="287">
        <v>3002815</v>
      </c>
      <c r="AE146" s="287">
        <v>3267911</v>
      </c>
    </row>
    <row r="147" spans="1:31" ht="38.25" x14ac:dyDescent="0.2">
      <c r="A147" s="323" t="s">
        <v>82</v>
      </c>
      <c r="H147" s="318"/>
      <c r="I147" s="318">
        <v>1029702</v>
      </c>
      <c r="J147" s="318">
        <v>1170259</v>
      </c>
      <c r="K147" s="318">
        <v>1363736</v>
      </c>
      <c r="L147" s="318">
        <v>1454879</v>
      </c>
      <c r="M147" s="318">
        <v>1369256</v>
      </c>
      <c r="N147" s="318">
        <v>1781586</v>
      </c>
      <c r="O147" s="318">
        <v>1760636</v>
      </c>
      <c r="P147" s="318">
        <v>1777311</v>
      </c>
      <c r="Q147" s="318">
        <v>2117195</v>
      </c>
      <c r="R147" s="318">
        <v>1893374</v>
      </c>
      <c r="S147" s="318">
        <v>1865817</v>
      </c>
      <c r="T147" s="318">
        <v>1841772</v>
      </c>
      <c r="U147" s="318">
        <v>2490907</v>
      </c>
      <c r="V147" s="318">
        <v>2149910</v>
      </c>
      <c r="W147" s="318">
        <v>1727281</v>
      </c>
      <c r="X147" s="318">
        <v>2177727</v>
      </c>
      <c r="Y147" s="318">
        <v>2226676</v>
      </c>
      <c r="Z147" s="318">
        <v>2814024</v>
      </c>
      <c r="AA147" s="287">
        <v>2950604</v>
      </c>
      <c r="AB147" s="287">
        <v>2793409</v>
      </c>
      <c r="AC147" s="287">
        <v>3059067</v>
      </c>
      <c r="AD147" s="287">
        <v>2829415</v>
      </c>
      <c r="AE147" s="287">
        <v>3083812</v>
      </c>
    </row>
    <row r="148" spans="1:31" x14ac:dyDescent="0.2">
      <c r="A148" s="323" t="s">
        <v>83</v>
      </c>
      <c r="H148" s="318"/>
      <c r="I148" s="318">
        <v>35205</v>
      </c>
      <c r="J148" s="318">
        <v>44547</v>
      </c>
      <c r="K148" s="318">
        <v>57492</v>
      </c>
      <c r="L148" s="318">
        <v>63962</v>
      </c>
      <c r="M148" s="318">
        <v>70098</v>
      </c>
      <c r="N148" s="318">
        <v>82458</v>
      </c>
      <c r="O148" s="318">
        <v>90899</v>
      </c>
      <c r="P148" s="318">
        <v>89556</v>
      </c>
      <c r="Q148" s="318">
        <v>87592</v>
      </c>
      <c r="R148" s="318">
        <v>88325</v>
      </c>
      <c r="S148" s="318">
        <v>82595</v>
      </c>
      <c r="T148" s="318">
        <v>96127</v>
      </c>
      <c r="U148" s="318">
        <v>106269</v>
      </c>
      <c r="V148" s="318">
        <v>105031</v>
      </c>
      <c r="W148" s="318">
        <v>116773</v>
      </c>
      <c r="X148" s="318">
        <v>122240</v>
      </c>
      <c r="Y148" s="318">
        <v>127155</v>
      </c>
      <c r="Z148" s="318">
        <v>134850</v>
      </c>
      <c r="AA148" s="287">
        <v>136366</v>
      </c>
      <c r="AB148" s="287">
        <v>148879</v>
      </c>
      <c r="AC148" s="287">
        <v>157024</v>
      </c>
      <c r="AD148" s="287">
        <v>160954</v>
      </c>
      <c r="AE148" s="287">
        <v>172625</v>
      </c>
    </row>
    <row r="149" spans="1:31" x14ac:dyDescent="0.2">
      <c r="A149" s="323" t="s">
        <v>84</v>
      </c>
      <c r="H149" s="318"/>
      <c r="I149" s="318">
        <v>2876</v>
      </c>
      <c r="J149" s="318">
        <v>3752</v>
      </c>
      <c r="K149" s="318">
        <v>4763</v>
      </c>
      <c r="L149" s="318">
        <v>5544</v>
      </c>
      <c r="M149" s="318">
        <v>5332</v>
      </c>
      <c r="N149" s="318">
        <v>6459</v>
      </c>
      <c r="O149" s="318">
        <v>7489</v>
      </c>
      <c r="P149" s="318">
        <v>8760</v>
      </c>
      <c r="Q149" s="318">
        <v>7702</v>
      </c>
      <c r="R149" s="318">
        <v>8551</v>
      </c>
      <c r="S149" s="318">
        <v>7886</v>
      </c>
      <c r="T149" s="318">
        <v>9758</v>
      </c>
      <c r="U149" s="318">
        <v>9942</v>
      </c>
      <c r="V149" s="318">
        <v>9122</v>
      </c>
      <c r="W149" s="318">
        <v>9635</v>
      </c>
      <c r="X149" s="318">
        <v>9504</v>
      </c>
      <c r="Y149" s="318">
        <v>10212</v>
      </c>
      <c r="Z149" s="318">
        <v>11441</v>
      </c>
      <c r="AA149" s="287">
        <v>11686</v>
      </c>
      <c r="AB149" s="287">
        <v>12109</v>
      </c>
      <c r="AC149" s="287">
        <v>12094</v>
      </c>
      <c r="AD149" s="287">
        <v>12446</v>
      </c>
      <c r="AE149" s="287">
        <v>11474</v>
      </c>
    </row>
    <row r="150" spans="1:31" x14ac:dyDescent="0.2">
      <c r="A150" s="323" t="s">
        <v>85</v>
      </c>
      <c r="H150" s="318"/>
      <c r="I150" s="318">
        <v>53424</v>
      </c>
      <c r="J150" s="318">
        <v>64157</v>
      </c>
      <c r="K150" s="318">
        <v>61172</v>
      </c>
      <c r="L150" s="318">
        <v>61817</v>
      </c>
      <c r="M150" s="318">
        <v>69730</v>
      </c>
      <c r="N150" s="318">
        <v>81850</v>
      </c>
      <c r="O150" s="318">
        <v>87833</v>
      </c>
      <c r="P150" s="318">
        <v>89767</v>
      </c>
      <c r="Q150" s="318">
        <v>96084</v>
      </c>
      <c r="R150" s="318">
        <v>112411</v>
      </c>
      <c r="S150" s="318">
        <v>144506</v>
      </c>
      <c r="T150" s="318">
        <v>131646</v>
      </c>
      <c r="U150" s="318">
        <v>137995</v>
      </c>
      <c r="V150" s="318">
        <v>170587</v>
      </c>
      <c r="W150" s="318">
        <v>90426</v>
      </c>
      <c r="X150" s="318">
        <v>101705</v>
      </c>
      <c r="Y150" s="318">
        <v>92484</v>
      </c>
      <c r="Z150" s="318">
        <v>126018</v>
      </c>
      <c r="AA150" s="287">
        <v>122786</v>
      </c>
      <c r="AB150" s="287">
        <v>101380</v>
      </c>
      <c r="AC150" s="287">
        <v>95875</v>
      </c>
      <c r="AD150" s="287">
        <v>111194</v>
      </c>
      <c r="AE150" s="287">
        <v>190358</v>
      </c>
    </row>
    <row r="151" spans="1:31" x14ac:dyDescent="0.2">
      <c r="A151" s="323" t="s">
        <v>86</v>
      </c>
      <c r="H151" s="318"/>
      <c r="I151" s="318">
        <v>3908450</v>
      </c>
      <c r="J151" s="318">
        <v>5347765</v>
      </c>
      <c r="K151" s="318">
        <v>6997605</v>
      </c>
      <c r="L151" s="318">
        <v>8433682</v>
      </c>
      <c r="M151" s="318">
        <v>10189469</v>
      </c>
      <c r="N151" s="318">
        <v>11856764</v>
      </c>
      <c r="O151" s="318">
        <v>13027243</v>
      </c>
      <c r="P151" s="318">
        <v>13879416</v>
      </c>
      <c r="Q151" s="318">
        <v>15233337</v>
      </c>
      <c r="R151" s="318">
        <v>16691441</v>
      </c>
      <c r="S151" s="318">
        <v>18687149</v>
      </c>
      <c r="T151" s="318">
        <v>20364185</v>
      </c>
      <c r="U151" s="318">
        <v>21070446</v>
      </c>
      <c r="V151" s="318">
        <v>17559443</v>
      </c>
      <c r="W151" s="318">
        <v>20781969</v>
      </c>
      <c r="X151" s="318">
        <v>22474642</v>
      </c>
      <c r="Y151" s="318">
        <v>22456768</v>
      </c>
      <c r="Z151" s="318">
        <v>24021308</v>
      </c>
      <c r="AA151" s="287">
        <v>26176915</v>
      </c>
      <c r="AB151" s="287">
        <v>28053898</v>
      </c>
      <c r="AC151" s="287">
        <v>28555232</v>
      </c>
      <c r="AD151" s="287">
        <v>29512959</v>
      </c>
      <c r="AE151" s="287">
        <v>30487102</v>
      </c>
    </row>
    <row r="152" spans="1:31" x14ac:dyDescent="0.2">
      <c r="A152" s="323" t="s">
        <v>87</v>
      </c>
      <c r="H152" s="318"/>
      <c r="I152" s="318">
        <v>970732</v>
      </c>
      <c r="J152" s="318">
        <v>1094527</v>
      </c>
      <c r="K152" s="318">
        <v>1329618</v>
      </c>
      <c r="L152" s="318">
        <v>1420992</v>
      </c>
      <c r="M152" s="318">
        <v>1588516</v>
      </c>
      <c r="N152" s="318">
        <v>1821988</v>
      </c>
      <c r="O152" s="318">
        <v>2183718</v>
      </c>
      <c r="P152" s="318">
        <v>2201432</v>
      </c>
      <c r="Q152" s="318">
        <v>2177341</v>
      </c>
      <c r="R152" s="318">
        <v>2197076</v>
      </c>
      <c r="S152" s="318">
        <v>2274526</v>
      </c>
      <c r="T152" s="318">
        <v>2134428</v>
      </c>
      <c r="U152" s="318">
        <v>2262978</v>
      </c>
      <c r="V152" s="318">
        <v>2452701</v>
      </c>
      <c r="W152" s="318">
        <v>2420849</v>
      </c>
      <c r="X152" s="318">
        <v>2480304</v>
      </c>
      <c r="Y152" s="318">
        <v>2768701</v>
      </c>
      <c r="Z152" s="318">
        <v>2973036</v>
      </c>
      <c r="AA152" s="287">
        <v>3053875</v>
      </c>
      <c r="AB152" s="287">
        <v>3159721</v>
      </c>
      <c r="AC152" s="287">
        <v>3228373</v>
      </c>
      <c r="AD152" s="287">
        <v>3299966</v>
      </c>
      <c r="AE152" s="287">
        <v>3428613</v>
      </c>
    </row>
    <row r="153" spans="1:31" ht="25.5" x14ac:dyDescent="0.2">
      <c r="A153" s="323" t="s">
        <v>88</v>
      </c>
      <c r="H153" s="318"/>
      <c r="I153" s="318">
        <v>211226</v>
      </c>
      <c r="J153" s="318">
        <v>268390</v>
      </c>
      <c r="K153" s="318">
        <v>327879</v>
      </c>
      <c r="L153" s="318">
        <v>370558</v>
      </c>
      <c r="M153" s="318">
        <v>457518</v>
      </c>
      <c r="N153" s="318">
        <v>539556</v>
      </c>
      <c r="O153" s="318">
        <v>508100</v>
      </c>
      <c r="P153" s="318">
        <v>447736</v>
      </c>
      <c r="Q153" s="318">
        <v>433856</v>
      </c>
      <c r="R153" s="318">
        <v>391814</v>
      </c>
      <c r="S153" s="318">
        <v>409491</v>
      </c>
      <c r="T153" s="318">
        <v>412714</v>
      </c>
      <c r="U153" s="318">
        <v>371123</v>
      </c>
      <c r="V153" s="318">
        <v>298633</v>
      </c>
      <c r="W153" s="318">
        <v>308069</v>
      </c>
      <c r="X153" s="318">
        <v>357750</v>
      </c>
      <c r="Y153" s="318">
        <v>342974</v>
      </c>
      <c r="Z153" s="318">
        <v>359266</v>
      </c>
      <c r="AA153" s="287">
        <v>392931</v>
      </c>
      <c r="AB153" s="287">
        <v>413329</v>
      </c>
      <c r="AC153" s="287">
        <v>437796</v>
      </c>
      <c r="AD153" s="287">
        <v>469225</v>
      </c>
      <c r="AE153" s="287">
        <v>456460</v>
      </c>
    </row>
    <row r="154" spans="1:31" ht="25.5" x14ac:dyDescent="0.2">
      <c r="A154" s="323" t="s">
        <v>89</v>
      </c>
      <c r="H154" s="318"/>
      <c r="I154" s="318">
        <v>251847</v>
      </c>
      <c r="J154" s="318">
        <v>324016</v>
      </c>
      <c r="K154" s="318">
        <v>360767</v>
      </c>
      <c r="L154" s="318">
        <v>429470</v>
      </c>
      <c r="M154" s="318">
        <v>515478</v>
      </c>
      <c r="N154" s="318">
        <v>634520</v>
      </c>
      <c r="O154" s="318">
        <v>672388</v>
      </c>
      <c r="P154" s="318">
        <v>673307</v>
      </c>
      <c r="Q154" s="318">
        <v>712393</v>
      </c>
      <c r="R154" s="318">
        <v>717516</v>
      </c>
      <c r="S154" s="318">
        <v>741131</v>
      </c>
      <c r="T154" s="318">
        <v>748036</v>
      </c>
      <c r="U154" s="318">
        <v>759555</v>
      </c>
      <c r="V154" s="318">
        <v>701938</v>
      </c>
      <c r="W154" s="318">
        <v>808620</v>
      </c>
      <c r="X154" s="318">
        <v>815920</v>
      </c>
      <c r="Y154" s="318">
        <v>773340</v>
      </c>
      <c r="Z154" s="318">
        <v>807367</v>
      </c>
      <c r="AA154" s="287">
        <v>866853</v>
      </c>
      <c r="AB154" s="287">
        <v>926623</v>
      </c>
      <c r="AC154" s="287">
        <v>993137</v>
      </c>
      <c r="AD154" s="287">
        <v>1040447</v>
      </c>
      <c r="AE154" s="287">
        <v>1067791</v>
      </c>
    </row>
    <row r="155" spans="1:31" ht="25.5" x14ac:dyDescent="0.2">
      <c r="A155" s="323" t="s">
        <v>90</v>
      </c>
      <c r="H155" s="318"/>
      <c r="I155" s="318">
        <v>89083</v>
      </c>
      <c r="J155" s="318">
        <v>109332</v>
      </c>
      <c r="K155" s="318">
        <v>119871</v>
      </c>
      <c r="L155" s="318">
        <v>147092</v>
      </c>
      <c r="M155" s="318">
        <v>179692</v>
      </c>
      <c r="N155" s="318">
        <v>211703</v>
      </c>
      <c r="O155" s="318">
        <v>215713</v>
      </c>
      <c r="P155" s="318">
        <v>211360</v>
      </c>
      <c r="Q155" s="318">
        <v>228515</v>
      </c>
      <c r="R155" s="318">
        <v>224054</v>
      </c>
      <c r="S155" s="318">
        <v>227976</v>
      </c>
      <c r="T155" s="318">
        <v>230617</v>
      </c>
      <c r="U155" s="318">
        <v>257297</v>
      </c>
      <c r="V155" s="318">
        <v>201751</v>
      </c>
      <c r="W155" s="318">
        <v>222461</v>
      </c>
      <c r="X155" s="318">
        <v>205591</v>
      </c>
      <c r="Y155" s="318">
        <v>201279</v>
      </c>
      <c r="Z155" s="318">
        <v>216189</v>
      </c>
      <c r="AA155" s="287">
        <v>238328</v>
      </c>
      <c r="AB155" s="287">
        <v>260260</v>
      </c>
      <c r="AC155" s="287">
        <v>286921</v>
      </c>
      <c r="AD155" s="287">
        <v>313117</v>
      </c>
      <c r="AE155" s="287">
        <v>323680</v>
      </c>
    </row>
    <row r="156" spans="1:31" x14ac:dyDescent="0.2">
      <c r="A156" s="323" t="s">
        <v>91</v>
      </c>
      <c r="H156" s="318"/>
      <c r="I156" s="318">
        <v>77932</v>
      </c>
      <c r="J156" s="318">
        <v>106549</v>
      </c>
      <c r="K156" s="318">
        <v>125288</v>
      </c>
      <c r="L156" s="318">
        <v>148781</v>
      </c>
      <c r="M156" s="318">
        <v>176420</v>
      </c>
      <c r="N156" s="318">
        <v>215708</v>
      </c>
      <c r="O156" s="318">
        <v>227978</v>
      </c>
      <c r="P156" s="318">
        <v>233004</v>
      </c>
      <c r="Q156" s="318">
        <v>244273</v>
      </c>
      <c r="R156" s="318">
        <v>248023</v>
      </c>
      <c r="S156" s="318">
        <v>265908</v>
      </c>
      <c r="T156" s="318">
        <v>273255</v>
      </c>
      <c r="U156" s="318">
        <v>278727</v>
      </c>
      <c r="V156" s="318">
        <v>284429</v>
      </c>
      <c r="W156" s="318">
        <v>380933</v>
      </c>
      <c r="X156" s="318">
        <v>399102</v>
      </c>
      <c r="Y156" s="318">
        <v>365927</v>
      </c>
      <c r="Z156" s="318">
        <v>380334</v>
      </c>
      <c r="AA156" s="287">
        <v>406223</v>
      </c>
      <c r="AB156" s="287">
        <v>444943</v>
      </c>
      <c r="AC156" s="287">
        <v>484987</v>
      </c>
      <c r="AD156" s="287">
        <v>486527</v>
      </c>
      <c r="AE156" s="287">
        <v>500777</v>
      </c>
    </row>
    <row r="157" spans="1:31" ht="25.5" x14ac:dyDescent="0.2">
      <c r="A157" s="323" t="s">
        <v>92</v>
      </c>
      <c r="H157" s="318"/>
      <c r="I157" s="318">
        <v>84832</v>
      </c>
      <c r="J157" s="318">
        <v>108135</v>
      </c>
      <c r="K157" s="318">
        <v>115608</v>
      </c>
      <c r="L157" s="318">
        <v>133597</v>
      </c>
      <c r="M157" s="318">
        <v>159366</v>
      </c>
      <c r="N157" s="318">
        <v>207109</v>
      </c>
      <c r="O157" s="318">
        <v>228697</v>
      </c>
      <c r="P157" s="318">
        <v>228943</v>
      </c>
      <c r="Q157" s="318">
        <v>239605</v>
      </c>
      <c r="R157" s="318">
        <v>245439</v>
      </c>
      <c r="S157" s="318">
        <v>247247</v>
      </c>
      <c r="T157" s="318">
        <v>244164</v>
      </c>
      <c r="U157" s="318">
        <v>223531</v>
      </c>
      <c r="V157" s="318">
        <v>215758</v>
      </c>
      <c r="W157" s="318">
        <v>205226</v>
      </c>
      <c r="X157" s="318">
        <v>211227</v>
      </c>
      <c r="Y157" s="318">
        <v>206134</v>
      </c>
      <c r="Z157" s="318">
        <v>210844</v>
      </c>
      <c r="AA157" s="287">
        <v>222302</v>
      </c>
      <c r="AB157" s="287">
        <v>221420</v>
      </c>
      <c r="AC157" s="287">
        <v>221229</v>
      </c>
      <c r="AD157" s="287">
        <v>240803</v>
      </c>
      <c r="AE157" s="287">
        <v>243334</v>
      </c>
    </row>
    <row r="158" spans="1:31" x14ac:dyDescent="0.2">
      <c r="A158" s="323" t="s">
        <v>93</v>
      </c>
      <c r="H158" s="318"/>
      <c r="I158" s="318">
        <v>228921</v>
      </c>
      <c r="J158" s="318">
        <v>320585</v>
      </c>
      <c r="K158" s="318">
        <v>423743</v>
      </c>
      <c r="L158" s="318">
        <v>418624</v>
      </c>
      <c r="M158" s="318">
        <v>375500</v>
      </c>
      <c r="N158" s="318">
        <v>598666</v>
      </c>
      <c r="O158" s="318">
        <v>663494</v>
      </c>
      <c r="P158" s="318">
        <v>653857</v>
      </c>
      <c r="Q158" s="318">
        <v>700329</v>
      </c>
      <c r="R158" s="318">
        <v>934892</v>
      </c>
      <c r="S158" s="318">
        <v>1124005</v>
      </c>
      <c r="T158" s="318">
        <v>1374779</v>
      </c>
      <c r="U158" s="318">
        <v>1437805</v>
      </c>
      <c r="V158" s="318">
        <v>1379268</v>
      </c>
      <c r="W158" s="318">
        <v>1309809</v>
      </c>
      <c r="X158" s="318">
        <v>1583968</v>
      </c>
      <c r="Y158" s="318">
        <v>1769196</v>
      </c>
      <c r="Z158" s="318">
        <v>1926246</v>
      </c>
      <c r="AA158" s="287">
        <v>1913519</v>
      </c>
      <c r="AB158" s="287">
        <v>1646554</v>
      </c>
      <c r="AC158" s="287">
        <v>1282188</v>
      </c>
      <c r="AD158" s="287">
        <v>1259955</v>
      </c>
      <c r="AE158" s="287">
        <v>1518596</v>
      </c>
    </row>
    <row r="159" spans="1:31" x14ac:dyDescent="0.2">
      <c r="A159" s="323" t="s">
        <v>94</v>
      </c>
      <c r="H159" s="318"/>
      <c r="I159" s="318">
        <v>217178</v>
      </c>
      <c r="J159" s="318">
        <v>272592</v>
      </c>
      <c r="K159" s="318">
        <v>303817</v>
      </c>
      <c r="L159" s="318">
        <v>324236</v>
      </c>
      <c r="M159" s="318">
        <v>424351</v>
      </c>
      <c r="N159" s="318">
        <v>503874</v>
      </c>
      <c r="O159" s="318">
        <v>542128</v>
      </c>
      <c r="P159" s="318">
        <v>524543</v>
      </c>
      <c r="Q159" s="318">
        <v>587074</v>
      </c>
      <c r="R159" s="318">
        <v>676531</v>
      </c>
      <c r="S159" s="318">
        <v>763856</v>
      </c>
      <c r="T159" s="318">
        <v>888673</v>
      </c>
      <c r="U159" s="318">
        <v>906235</v>
      </c>
      <c r="V159" s="318">
        <v>754731</v>
      </c>
      <c r="W159" s="318">
        <v>823097</v>
      </c>
      <c r="X159" s="318">
        <v>1010828</v>
      </c>
      <c r="Y159" s="318">
        <v>1175344</v>
      </c>
      <c r="Z159" s="318">
        <v>1378079</v>
      </c>
      <c r="AA159" s="287">
        <v>1525388</v>
      </c>
      <c r="AB159" s="287">
        <v>1594047</v>
      </c>
      <c r="AC159" s="287">
        <v>1561589</v>
      </c>
      <c r="AD159" s="287">
        <v>1484429</v>
      </c>
      <c r="AE159" s="287">
        <v>1602274</v>
      </c>
    </row>
    <row r="160" spans="1:31" x14ac:dyDescent="0.2">
      <c r="A160" s="323" t="s">
        <v>95</v>
      </c>
      <c r="H160" s="318"/>
      <c r="I160" s="318">
        <v>120496</v>
      </c>
      <c r="J160" s="318">
        <v>162717</v>
      </c>
      <c r="K160" s="318">
        <v>193968</v>
      </c>
      <c r="L160" s="318">
        <v>197268</v>
      </c>
      <c r="M160" s="318">
        <v>225305</v>
      </c>
      <c r="N160" s="318">
        <v>309491</v>
      </c>
      <c r="O160" s="318">
        <v>353903</v>
      </c>
      <c r="P160" s="318">
        <v>399501</v>
      </c>
      <c r="Q160" s="318">
        <v>426492</v>
      </c>
      <c r="R160" s="318">
        <v>463677</v>
      </c>
      <c r="S160" s="318">
        <v>530664</v>
      </c>
      <c r="T160" s="318">
        <v>539038</v>
      </c>
      <c r="U160" s="318">
        <v>588825</v>
      </c>
      <c r="V160" s="318">
        <v>623538</v>
      </c>
      <c r="W160" s="318">
        <v>724973</v>
      </c>
      <c r="X160" s="318">
        <v>807846</v>
      </c>
      <c r="Y160" s="318">
        <v>824540</v>
      </c>
      <c r="Z160" s="318">
        <v>796020</v>
      </c>
      <c r="AA160" s="287">
        <v>870765</v>
      </c>
      <c r="AB160" s="287">
        <v>924339</v>
      </c>
      <c r="AC160" s="287">
        <v>962404</v>
      </c>
      <c r="AD160" s="287">
        <v>1001764</v>
      </c>
      <c r="AE160" s="287">
        <v>997558</v>
      </c>
    </row>
    <row r="161" spans="1:31" ht="25.5" x14ac:dyDescent="0.2">
      <c r="A161" s="323" t="s">
        <v>96</v>
      </c>
      <c r="H161" s="318"/>
      <c r="I161" s="318">
        <v>285642</v>
      </c>
      <c r="J161" s="318">
        <v>370590</v>
      </c>
      <c r="K161" s="318">
        <v>479150</v>
      </c>
      <c r="L161" s="318">
        <v>534072</v>
      </c>
      <c r="M161" s="318">
        <v>666407</v>
      </c>
      <c r="N161" s="318">
        <v>818395</v>
      </c>
      <c r="O161" s="318">
        <v>921409</v>
      </c>
      <c r="P161" s="318">
        <v>957990</v>
      </c>
      <c r="Q161" s="318">
        <v>1057342</v>
      </c>
      <c r="R161" s="318">
        <v>1144611</v>
      </c>
      <c r="S161" s="318">
        <v>1290040</v>
      </c>
      <c r="T161" s="318">
        <v>1457449</v>
      </c>
      <c r="U161" s="318">
        <v>1656628</v>
      </c>
      <c r="V161" s="318">
        <v>1288560</v>
      </c>
      <c r="W161" s="318">
        <v>1428706</v>
      </c>
      <c r="X161" s="318">
        <v>1575794</v>
      </c>
      <c r="Y161" s="318">
        <v>1607568</v>
      </c>
      <c r="Z161" s="318">
        <v>1702675</v>
      </c>
      <c r="AA161" s="287">
        <v>1881724</v>
      </c>
      <c r="AB161" s="287">
        <v>2133892</v>
      </c>
      <c r="AC161" s="287">
        <v>2250769</v>
      </c>
      <c r="AD161" s="287">
        <v>2388092</v>
      </c>
      <c r="AE161" s="287">
        <v>2628452</v>
      </c>
    </row>
    <row r="162" spans="1:31" x14ac:dyDescent="0.2">
      <c r="A162" s="323" t="s">
        <v>97</v>
      </c>
      <c r="H162" s="318"/>
      <c r="I162" s="318">
        <v>147349</v>
      </c>
      <c r="J162" s="318">
        <v>197335</v>
      </c>
      <c r="K162" s="318">
        <v>243424</v>
      </c>
      <c r="L162" s="318">
        <v>283912</v>
      </c>
      <c r="M162" s="318">
        <v>361760</v>
      </c>
      <c r="N162" s="318">
        <v>460095</v>
      </c>
      <c r="O162" s="318">
        <v>516546</v>
      </c>
      <c r="P162" s="318">
        <v>533151</v>
      </c>
      <c r="Q162" s="318">
        <v>589478</v>
      </c>
      <c r="R162" s="318">
        <v>620249</v>
      </c>
      <c r="S162" s="318">
        <v>692344</v>
      </c>
      <c r="T162" s="318">
        <v>813407</v>
      </c>
      <c r="U162" s="318">
        <v>897646</v>
      </c>
      <c r="V162" s="318">
        <v>773392</v>
      </c>
      <c r="W162" s="318">
        <v>934420</v>
      </c>
      <c r="X162" s="318">
        <v>1060060</v>
      </c>
      <c r="Y162" s="318">
        <v>1126889</v>
      </c>
      <c r="Z162" s="318">
        <v>1189128</v>
      </c>
      <c r="AA162" s="287">
        <v>1312054</v>
      </c>
      <c r="AB162" s="287">
        <v>1471439</v>
      </c>
      <c r="AC162" s="287">
        <v>1572891</v>
      </c>
      <c r="AD162" s="287">
        <v>1642278</v>
      </c>
      <c r="AE162" s="287">
        <v>1831137</v>
      </c>
    </row>
    <row r="163" spans="1:31" x14ac:dyDescent="0.2">
      <c r="A163" s="323" t="s">
        <v>98</v>
      </c>
      <c r="H163" s="318"/>
      <c r="I163" s="318">
        <v>138293</v>
      </c>
      <c r="J163" s="318">
        <v>173255</v>
      </c>
      <c r="K163" s="318">
        <v>235726</v>
      </c>
      <c r="L163" s="318">
        <v>250160</v>
      </c>
      <c r="M163" s="318">
        <v>304647</v>
      </c>
      <c r="N163" s="318">
        <v>358300</v>
      </c>
      <c r="O163" s="318">
        <v>404863</v>
      </c>
      <c r="P163" s="318">
        <v>424839</v>
      </c>
      <c r="Q163" s="318">
        <v>467864</v>
      </c>
      <c r="R163" s="318">
        <v>524362</v>
      </c>
      <c r="S163" s="318">
        <v>597696</v>
      </c>
      <c r="T163" s="318">
        <v>644042</v>
      </c>
      <c r="U163" s="318">
        <v>758982</v>
      </c>
      <c r="V163" s="318">
        <v>515168</v>
      </c>
      <c r="W163" s="318">
        <v>494286</v>
      </c>
      <c r="X163" s="318">
        <v>515734</v>
      </c>
      <c r="Y163" s="318">
        <v>480679</v>
      </c>
      <c r="Z163" s="318">
        <v>513547</v>
      </c>
      <c r="AA163" s="287">
        <v>569670</v>
      </c>
      <c r="AB163" s="287">
        <v>662453</v>
      </c>
      <c r="AC163" s="287">
        <v>677878</v>
      </c>
      <c r="AD163" s="287">
        <v>745814</v>
      </c>
      <c r="AE163" s="287">
        <v>797315</v>
      </c>
    </row>
    <row r="164" spans="1:31" ht="25.5" x14ac:dyDescent="0.2">
      <c r="A164" s="323" t="s">
        <v>99</v>
      </c>
      <c r="H164" s="318"/>
      <c r="I164" s="318">
        <v>440717</v>
      </c>
      <c r="J164" s="318">
        <v>578349</v>
      </c>
      <c r="K164" s="318">
        <v>648429</v>
      </c>
      <c r="L164" s="318">
        <v>753761</v>
      </c>
      <c r="M164" s="318">
        <v>934851</v>
      </c>
      <c r="N164" s="318">
        <v>1048500</v>
      </c>
      <c r="O164" s="318">
        <v>1134138</v>
      </c>
      <c r="P164" s="318">
        <v>1141591</v>
      </c>
      <c r="Q164" s="318">
        <v>1264588</v>
      </c>
      <c r="R164" s="318">
        <v>1425214</v>
      </c>
      <c r="S164" s="318">
        <v>1665687</v>
      </c>
      <c r="T164" s="318">
        <v>1787552</v>
      </c>
      <c r="U164" s="318">
        <v>1863345</v>
      </c>
      <c r="V164" s="318">
        <v>1229431</v>
      </c>
      <c r="W164" s="318">
        <v>1394357</v>
      </c>
      <c r="X164" s="318">
        <v>1720608</v>
      </c>
      <c r="Y164" s="318">
        <v>1728180</v>
      </c>
      <c r="Z164" s="318">
        <v>1836357</v>
      </c>
      <c r="AA164" s="287">
        <v>1898705</v>
      </c>
      <c r="AB164" s="287">
        <v>2065658</v>
      </c>
      <c r="AC164" s="287">
        <v>2163345</v>
      </c>
      <c r="AD164" s="287">
        <v>2391138</v>
      </c>
      <c r="AE164" s="287">
        <v>2602959</v>
      </c>
    </row>
    <row r="165" spans="1:31" x14ac:dyDescent="0.2">
      <c r="A165" s="323" t="s">
        <v>100</v>
      </c>
      <c r="H165" s="318"/>
      <c r="I165" s="318">
        <v>220849</v>
      </c>
      <c r="J165" s="318">
        <v>281587</v>
      </c>
      <c r="K165" s="318">
        <v>299945</v>
      </c>
      <c r="L165" s="318">
        <v>334015</v>
      </c>
      <c r="M165" s="318">
        <v>413575</v>
      </c>
      <c r="N165" s="318">
        <v>458313</v>
      </c>
      <c r="O165" s="318">
        <v>509395</v>
      </c>
      <c r="P165" s="318">
        <v>496313</v>
      </c>
      <c r="Q165" s="318">
        <v>539226</v>
      </c>
      <c r="R165" s="318">
        <v>621678</v>
      </c>
      <c r="S165" s="318">
        <v>755848</v>
      </c>
      <c r="T165" s="318">
        <v>772621</v>
      </c>
      <c r="U165" s="318">
        <v>761288</v>
      </c>
      <c r="V165" s="318">
        <v>446552</v>
      </c>
      <c r="W165" s="318">
        <v>541671</v>
      </c>
      <c r="X165" s="318">
        <v>701663</v>
      </c>
      <c r="Y165" s="318">
        <v>712741</v>
      </c>
      <c r="Z165" s="318">
        <v>743626</v>
      </c>
      <c r="AA165" s="287">
        <v>752923</v>
      </c>
      <c r="AB165" s="287">
        <v>808428</v>
      </c>
      <c r="AC165" s="287">
        <v>813964</v>
      </c>
      <c r="AD165" s="287">
        <v>914312</v>
      </c>
      <c r="AE165" s="287">
        <v>993058</v>
      </c>
    </row>
    <row r="166" spans="1:31" x14ac:dyDescent="0.2">
      <c r="A166" s="323" t="s">
        <v>101</v>
      </c>
      <c r="H166" s="318"/>
      <c r="I166" s="318">
        <v>219868</v>
      </c>
      <c r="J166" s="318">
        <v>296762</v>
      </c>
      <c r="K166" s="318">
        <v>348484</v>
      </c>
      <c r="L166" s="318">
        <v>419746</v>
      </c>
      <c r="M166" s="318">
        <v>521276</v>
      </c>
      <c r="N166" s="318">
        <v>590187</v>
      </c>
      <c r="O166" s="318">
        <v>624743</v>
      </c>
      <c r="P166" s="318">
        <v>645278</v>
      </c>
      <c r="Q166" s="318">
        <v>725362</v>
      </c>
      <c r="R166" s="318">
        <v>803536</v>
      </c>
      <c r="S166" s="318">
        <v>909839</v>
      </c>
      <c r="T166" s="318">
        <v>1014931</v>
      </c>
      <c r="U166" s="318">
        <v>1102057</v>
      </c>
      <c r="V166" s="318">
        <v>782879</v>
      </c>
      <c r="W166" s="318">
        <v>852686</v>
      </c>
      <c r="X166" s="318">
        <v>1018945</v>
      </c>
      <c r="Y166" s="318">
        <v>1015439</v>
      </c>
      <c r="Z166" s="318">
        <v>1092731</v>
      </c>
      <c r="AA166" s="287">
        <v>1145782</v>
      </c>
      <c r="AB166" s="287">
        <v>1257230</v>
      </c>
      <c r="AC166" s="287">
        <v>1349381</v>
      </c>
      <c r="AD166" s="287">
        <v>1476826</v>
      </c>
      <c r="AE166" s="287">
        <v>1609901</v>
      </c>
    </row>
    <row r="167" spans="1:31" ht="25.5" x14ac:dyDescent="0.2">
      <c r="A167" s="323" t="s">
        <v>102</v>
      </c>
      <c r="H167" s="318"/>
      <c r="I167" s="318">
        <v>248535</v>
      </c>
      <c r="J167" s="318">
        <v>621351</v>
      </c>
      <c r="K167" s="318">
        <v>1025176</v>
      </c>
      <c r="L167" s="318">
        <v>1548940</v>
      </c>
      <c r="M167" s="318">
        <v>1621844</v>
      </c>
      <c r="N167" s="318">
        <v>1785188</v>
      </c>
      <c r="O167" s="318">
        <v>1900974</v>
      </c>
      <c r="P167" s="318">
        <v>2750918</v>
      </c>
      <c r="Q167" s="318">
        <v>3380751</v>
      </c>
      <c r="R167" s="318">
        <v>3619670</v>
      </c>
      <c r="S167" s="318">
        <v>3969315</v>
      </c>
      <c r="T167" s="318">
        <v>4038372</v>
      </c>
      <c r="U167" s="318">
        <v>4047502</v>
      </c>
      <c r="V167" s="318">
        <v>3335754</v>
      </c>
      <c r="W167" s="318">
        <v>4628855</v>
      </c>
      <c r="X167" s="318">
        <v>4388814</v>
      </c>
      <c r="Y167" s="318">
        <v>3332391</v>
      </c>
      <c r="Z167" s="318">
        <v>2998614</v>
      </c>
      <c r="AA167" s="287">
        <v>2974805</v>
      </c>
      <c r="AB167" s="287">
        <v>3011226</v>
      </c>
      <c r="AC167" s="287">
        <v>3366298</v>
      </c>
      <c r="AD167" s="287">
        <v>3447662</v>
      </c>
      <c r="AE167" s="287">
        <v>3628810</v>
      </c>
    </row>
    <row r="168" spans="1:31" x14ac:dyDescent="0.2">
      <c r="A168" s="323" t="s">
        <v>103</v>
      </c>
      <c r="H168" s="318"/>
      <c r="I168" s="318">
        <v>196977</v>
      </c>
      <c r="J168" s="318">
        <v>238590</v>
      </c>
      <c r="K168" s="318">
        <v>315852</v>
      </c>
      <c r="L168" s="318">
        <v>413362</v>
      </c>
      <c r="M168" s="318">
        <v>863801</v>
      </c>
      <c r="N168" s="318">
        <v>985858</v>
      </c>
      <c r="O168" s="318">
        <v>1114511</v>
      </c>
      <c r="P168" s="318">
        <v>943446</v>
      </c>
      <c r="Q168" s="318">
        <v>1066844</v>
      </c>
      <c r="R168" s="318">
        <v>1199880</v>
      </c>
      <c r="S168" s="318">
        <v>1227230</v>
      </c>
      <c r="T168" s="318">
        <v>1306964</v>
      </c>
      <c r="U168" s="318">
        <v>1394403</v>
      </c>
      <c r="V168" s="318">
        <v>721872</v>
      </c>
      <c r="W168" s="318">
        <v>944338</v>
      </c>
      <c r="X168" s="318">
        <v>888708</v>
      </c>
      <c r="Y168" s="318">
        <v>892080</v>
      </c>
      <c r="Z168" s="318">
        <v>970785</v>
      </c>
      <c r="AA168" s="287">
        <v>1074685</v>
      </c>
      <c r="AB168" s="287">
        <v>1146713</v>
      </c>
      <c r="AC168" s="287">
        <v>1241340</v>
      </c>
      <c r="AD168" s="287">
        <v>1306252</v>
      </c>
      <c r="AE168" s="287">
        <v>1398933</v>
      </c>
    </row>
    <row r="169" spans="1:31" x14ac:dyDescent="0.2">
      <c r="A169" s="323" t="s">
        <v>104</v>
      </c>
      <c r="H169" s="318"/>
      <c r="I169" s="318">
        <v>161734</v>
      </c>
      <c r="J169" s="318">
        <v>192192</v>
      </c>
      <c r="K169" s="318">
        <v>248327</v>
      </c>
      <c r="L169" s="318">
        <v>280573</v>
      </c>
      <c r="M169" s="318">
        <v>341599</v>
      </c>
      <c r="N169" s="318">
        <v>410749</v>
      </c>
      <c r="O169" s="318">
        <v>502198</v>
      </c>
      <c r="P169" s="318">
        <v>524582</v>
      </c>
      <c r="Q169" s="318">
        <v>594096</v>
      </c>
      <c r="R169" s="318">
        <v>661526</v>
      </c>
      <c r="S169" s="318">
        <v>735397</v>
      </c>
      <c r="T169" s="318">
        <v>832122</v>
      </c>
      <c r="U169" s="318">
        <v>931599</v>
      </c>
      <c r="V169" s="318">
        <v>1228148</v>
      </c>
      <c r="W169" s="318">
        <v>1436742</v>
      </c>
      <c r="X169" s="318">
        <v>1901570</v>
      </c>
      <c r="Y169" s="318">
        <v>2017821</v>
      </c>
      <c r="Z169" s="318">
        <v>2056207</v>
      </c>
      <c r="AA169" s="287">
        <v>2191155</v>
      </c>
      <c r="AB169" s="287">
        <v>2223204</v>
      </c>
      <c r="AC169" s="287">
        <v>1982333</v>
      </c>
      <c r="AD169" s="287">
        <v>2124512</v>
      </c>
      <c r="AE169" s="287">
        <v>1860010</v>
      </c>
    </row>
    <row r="170" spans="1:31" x14ac:dyDescent="0.2">
      <c r="A170" s="323" t="s">
        <v>105</v>
      </c>
      <c r="H170" s="318"/>
      <c r="I170" s="318">
        <v>457565</v>
      </c>
      <c r="J170" s="318">
        <v>750229</v>
      </c>
      <c r="K170" s="318">
        <v>1152696</v>
      </c>
      <c r="L170" s="318">
        <v>1519220</v>
      </c>
      <c r="M170" s="318">
        <v>1892997</v>
      </c>
      <c r="N170" s="318">
        <v>2059838</v>
      </c>
      <c r="O170" s="318">
        <v>2124707</v>
      </c>
      <c r="P170" s="318">
        <v>2257044</v>
      </c>
      <c r="Q170" s="318">
        <v>2385394</v>
      </c>
      <c r="R170" s="318">
        <v>2791294</v>
      </c>
      <c r="S170" s="318">
        <v>3436551</v>
      </c>
      <c r="T170" s="318">
        <v>4252499</v>
      </c>
      <c r="U170" s="318">
        <v>4268411</v>
      </c>
      <c r="V170" s="318">
        <v>2963930</v>
      </c>
      <c r="W170" s="318">
        <v>3891762</v>
      </c>
      <c r="X170" s="318">
        <v>4280816</v>
      </c>
      <c r="Y170" s="318">
        <v>4527745</v>
      </c>
      <c r="Z170" s="318">
        <v>5469430</v>
      </c>
      <c r="AA170" s="287">
        <v>6735089</v>
      </c>
      <c r="AB170" s="287">
        <v>7911534</v>
      </c>
      <c r="AC170" s="287">
        <v>8113034</v>
      </c>
      <c r="AD170" s="287">
        <v>8244782</v>
      </c>
      <c r="AE170" s="287">
        <v>8240393</v>
      </c>
    </row>
    <row r="171" spans="1:31" x14ac:dyDescent="0.2">
      <c r="A171" s="323" t="s">
        <v>106</v>
      </c>
      <c r="H171" s="318"/>
      <c r="I171" s="318">
        <v>445829</v>
      </c>
      <c r="J171" s="318">
        <v>731804</v>
      </c>
      <c r="K171" s="318">
        <v>1120773</v>
      </c>
      <c r="L171" s="318">
        <v>1485842</v>
      </c>
      <c r="M171" s="318">
        <v>1856934</v>
      </c>
      <c r="N171" s="318">
        <v>2019634</v>
      </c>
      <c r="O171" s="318">
        <v>2063333</v>
      </c>
      <c r="P171" s="318">
        <v>2184638</v>
      </c>
      <c r="Q171" s="318">
        <v>2303925</v>
      </c>
      <c r="R171" s="318">
        <v>2710909</v>
      </c>
      <c r="S171" s="318">
        <v>3350223</v>
      </c>
      <c r="T171" s="318">
        <v>4151382</v>
      </c>
      <c r="U171" s="318">
        <v>4118335</v>
      </c>
      <c r="V171" s="318">
        <v>2871348</v>
      </c>
      <c r="W171" s="318">
        <v>3784735</v>
      </c>
      <c r="X171" s="318">
        <v>4157034</v>
      </c>
      <c r="Y171" s="318">
        <v>4411810</v>
      </c>
      <c r="Z171" s="318">
        <v>5344549</v>
      </c>
      <c r="AA171" s="287">
        <v>6569451</v>
      </c>
      <c r="AB171" s="287">
        <v>7751361</v>
      </c>
      <c r="AC171" s="287">
        <v>7939146</v>
      </c>
      <c r="AD171" s="287">
        <v>8036655</v>
      </c>
      <c r="AE171" s="287">
        <v>7985168</v>
      </c>
    </row>
    <row r="172" spans="1:31" x14ac:dyDescent="0.2">
      <c r="A172" s="323" t="s">
        <v>107</v>
      </c>
      <c r="H172" s="318"/>
      <c r="I172" s="318">
        <v>11736</v>
      </c>
      <c r="J172" s="318">
        <v>18425</v>
      </c>
      <c r="K172" s="318">
        <v>31923</v>
      </c>
      <c r="L172" s="318">
        <v>33378</v>
      </c>
      <c r="M172" s="318">
        <v>36063</v>
      </c>
      <c r="N172" s="318">
        <v>40204</v>
      </c>
      <c r="O172" s="318">
        <v>61374</v>
      </c>
      <c r="P172" s="318">
        <v>72406</v>
      </c>
      <c r="Q172" s="318">
        <v>81469</v>
      </c>
      <c r="R172" s="318">
        <v>80385</v>
      </c>
      <c r="S172" s="318">
        <v>86328</v>
      </c>
      <c r="T172" s="318">
        <v>101117</v>
      </c>
      <c r="U172" s="318">
        <v>150076</v>
      </c>
      <c r="V172" s="318">
        <v>92582</v>
      </c>
      <c r="W172" s="318">
        <v>107027</v>
      </c>
      <c r="X172" s="318">
        <v>123782</v>
      </c>
      <c r="Y172" s="318">
        <v>115935</v>
      </c>
      <c r="Z172" s="318">
        <v>124881</v>
      </c>
      <c r="AA172" s="287">
        <v>165638</v>
      </c>
      <c r="AB172" s="287">
        <v>160173</v>
      </c>
      <c r="AC172" s="287">
        <v>173888</v>
      </c>
      <c r="AD172" s="287">
        <v>208127</v>
      </c>
      <c r="AE172" s="287">
        <v>255225</v>
      </c>
    </row>
    <row r="173" spans="1:31" ht="25.5" x14ac:dyDescent="0.2">
      <c r="A173" s="323" t="s">
        <v>108</v>
      </c>
      <c r="H173" s="318"/>
      <c r="I173" s="318">
        <v>116880</v>
      </c>
      <c r="J173" s="318">
        <v>153637</v>
      </c>
      <c r="K173" s="318">
        <v>188183</v>
      </c>
      <c r="L173" s="318">
        <v>222606</v>
      </c>
      <c r="M173" s="318">
        <v>281302</v>
      </c>
      <c r="N173" s="318">
        <v>340141</v>
      </c>
      <c r="O173" s="318">
        <v>405575</v>
      </c>
      <c r="P173" s="318">
        <v>403469</v>
      </c>
      <c r="Q173" s="318">
        <v>446837</v>
      </c>
      <c r="R173" s="318">
        <v>467740</v>
      </c>
      <c r="S173" s="318">
        <v>519256</v>
      </c>
      <c r="T173" s="318">
        <v>591559</v>
      </c>
      <c r="U173" s="318">
        <v>582037</v>
      </c>
      <c r="V173" s="318">
        <v>580939</v>
      </c>
      <c r="W173" s="318">
        <v>661792</v>
      </c>
      <c r="X173" s="318">
        <v>661716</v>
      </c>
      <c r="Y173" s="318">
        <v>696888</v>
      </c>
      <c r="Z173" s="318">
        <v>747226</v>
      </c>
      <c r="AA173" s="287">
        <v>797421</v>
      </c>
      <c r="AB173" s="287">
        <v>897058</v>
      </c>
      <c r="AC173" s="287">
        <v>972626</v>
      </c>
      <c r="AD173" s="287">
        <v>1054735</v>
      </c>
      <c r="AE173" s="287">
        <v>1056253</v>
      </c>
    </row>
    <row r="174" spans="1:31" ht="25.5" x14ac:dyDescent="0.2">
      <c r="A174" s="323" t="s">
        <v>109</v>
      </c>
      <c r="H174" s="318"/>
      <c r="I174" s="318">
        <v>82173</v>
      </c>
      <c r="J174" s="318">
        <v>107373</v>
      </c>
      <c r="K174" s="318">
        <v>130603</v>
      </c>
      <c r="L174" s="318">
        <v>153728</v>
      </c>
      <c r="M174" s="318">
        <v>187984</v>
      </c>
      <c r="N174" s="318">
        <v>223859</v>
      </c>
      <c r="O174" s="318">
        <v>257079</v>
      </c>
      <c r="P174" s="318">
        <v>247980</v>
      </c>
      <c r="Q174" s="318">
        <v>276644</v>
      </c>
      <c r="R174" s="318">
        <v>297838</v>
      </c>
      <c r="S174" s="318">
        <v>333524</v>
      </c>
      <c r="T174" s="318">
        <v>378391</v>
      </c>
      <c r="U174" s="318">
        <v>400515</v>
      </c>
      <c r="V174" s="318">
        <v>344074</v>
      </c>
      <c r="W174" s="318">
        <v>412889</v>
      </c>
      <c r="X174" s="318">
        <v>414937</v>
      </c>
      <c r="Y174" s="318">
        <v>422263</v>
      </c>
      <c r="Z174" s="318">
        <v>474949</v>
      </c>
      <c r="AA174" s="287">
        <v>515136</v>
      </c>
      <c r="AB174" s="287">
        <v>592716</v>
      </c>
      <c r="AC174" s="287">
        <v>656308</v>
      </c>
      <c r="AD174" s="287">
        <v>685722</v>
      </c>
      <c r="AE174" s="287">
        <v>606697</v>
      </c>
    </row>
    <row r="175" spans="1:31" ht="25.5" x14ac:dyDescent="0.2">
      <c r="A175" s="323" t="s">
        <v>110</v>
      </c>
      <c r="H175" s="318"/>
      <c r="I175" s="318">
        <v>34707</v>
      </c>
      <c r="J175" s="318">
        <v>46264</v>
      </c>
      <c r="K175" s="318">
        <v>57580</v>
      </c>
      <c r="L175" s="318">
        <v>68878</v>
      </c>
      <c r="M175" s="318">
        <v>93318</v>
      </c>
      <c r="N175" s="318">
        <v>116282</v>
      </c>
      <c r="O175" s="318">
        <v>148496</v>
      </c>
      <c r="P175" s="318">
        <v>155489</v>
      </c>
      <c r="Q175" s="318">
        <v>170193</v>
      </c>
      <c r="R175" s="318">
        <v>169902</v>
      </c>
      <c r="S175" s="318">
        <v>185732</v>
      </c>
      <c r="T175" s="318">
        <v>213168</v>
      </c>
      <c r="U175" s="318">
        <v>181522</v>
      </c>
      <c r="V175" s="318">
        <v>236865</v>
      </c>
      <c r="W175" s="318">
        <v>248903</v>
      </c>
      <c r="X175" s="318">
        <v>246779</v>
      </c>
      <c r="Y175" s="318">
        <v>274625</v>
      </c>
      <c r="Z175" s="318">
        <v>272277</v>
      </c>
      <c r="AA175" s="287">
        <v>282285</v>
      </c>
      <c r="AB175" s="287">
        <v>304342</v>
      </c>
      <c r="AC175" s="287">
        <v>316318</v>
      </c>
      <c r="AD175" s="287">
        <v>369013</v>
      </c>
      <c r="AE175" s="287">
        <v>449556</v>
      </c>
    </row>
    <row r="176" spans="1:31" ht="25.5" x14ac:dyDescent="0.2">
      <c r="A176" s="323" t="s">
        <v>111</v>
      </c>
      <c r="H176" s="318"/>
      <c r="I176" s="318">
        <v>396417</v>
      </c>
      <c r="J176" s="318">
        <v>491932</v>
      </c>
      <c r="K176" s="318">
        <v>636262</v>
      </c>
      <c r="L176" s="318">
        <v>705296</v>
      </c>
      <c r="M176" s="318">
        <v>620411</v>
      </c>
      <c r="N176" s="318">
        <v>640828</v>
      </c>
      <c r="O176" s="318">
        <v>763666</v>
      </c>
      <c r="P176" s="318">
        <v>785487</v>
      </c>
      <c r="Q176" s="318">
        <v>920251</v>
      </c>
      <c r="R176" s="318">
        <v>962353</v>
      </c>
      <c r="S176" s="318">
        <v>1042747</v>
      </c>
      <c r="T176" s="318">
        <v>1287169</v>
      </c>
      <c r="U176" s="318">
        <v>1400696</v>
      </c>
      <c r="V176" s="318">
        <v>1578778</v>
      </c>
      <c r="W176" s="318">
        <v>1541035</v>
      </c>
      <c r="X176" s="318">
        <v>1528271</v>
      </c>
      <c r="Y176" s="318">
        <v>1519743</v>
      </c>
      <c r="Z176" s="318">
        <v>1533584</v>
      </c>
      <c r="AA176" s="287">
        <v>1435625</v>
      </c>
      <c r="AB176" s="287">
        <v>1429285</v>
      </c>
      <c r="AC176" s="287">
        <v>1500725</v>
      </c>
      <c r="AD176" s="287">
        <v>1371455</v>
      </c>
      <c r="AE176" s="287">
        <v>1289030</v>
      </c>
    </row>
    <row r="177" spans="1:31" x14ac:dyDescent="0.2">
      <c r="A177" s="323" t="s">
        <v>112</v>
      </c>
      <c r="H177" s="318"/>
      <c r="I177" s="318">
        <v>89230</v>
      </c>
      <c r="J177" s="318">
        <v>111141</v>
      </c>
      <c r="K177" s="318">
        <v>157462</v>
      </c>
      <c r="L177" s="318">
        <v>199067</v>
      </c>
      <c r="M177" s="318">
        <v>228975</v>
      </c>
      <c r="N177" s="318">
        <v>259790</v>
      </c>
      <c r="O177" s="318">
        <v>301337</v>
      </c>
      <c r="P177" s="318">
        <v>309270</v>
      </c>
      <c r="Q177" s="318">
        <v>357477</v>
      </c>
      <c r="R177" s="318">
        <v>407127</v>
      </c>
      <c r="S177" s="318">
        <v>452384</v>
      </c>
      <c r="T177" s="318">
        <v>474655</v>
      </c>
      <c r="U177" s="318">
        <v>486450</v>
      </c>
      <c r="V177" s="318">
        <v>538544</v>
      </c>
      <c r="W177" s="318">
        <v>556988</v>
      </c>
      <c r="X177" s="318">
        <v>590535</v>
      </c>
      <c r="Y177" s="318">
        <v>595513</v>
      </c>
      <c r="Z177" s="318">
        <v>616728</v>
      </c>
      <c r="AA177" s="287">
        <v>630747</v>
      </c>
      <c r="AB177" s="287">
        <v>641239</v>
      </c>
      <c r="AC177" s="287">
        <v>687079</v>
      </c>
      <c r="AD177" s="287">
        <v>717891</v>
      </c>
      <c r="AE177" s="287">
        <v>691359</v>
      </c>
    </row>
    <row r="178" spans="1:31" x14ac:dyDescent="0.2">
      <c r="A178" s="323" t="s">
        <v>113</v>
      </c>
      <c r="H178" s="318"/>
      <c r="I178" s="318">
        <v>46385</v>
      </c>
      <c r="J178" s="318">
        <v>56979</v>
      </c>
      <c r="K178" s="318">
        <v>76693</v>
      </c>
      <c r="L178" s="318">
        <v>92156</v>
      </c>
      <c r="M178" s="318">
        <v>105696</v>
      </c>
      <c r="N178" s="318">
        <v>118831</v>
      </c>
      <c r="O178" s="318">
        <v>125530</v>
      </c>
      <c r="P178" s="318">
        <v>132239</v>
      </c>
      <c r="Q178" s="318">
        <v>142307</v>
      </c>
      <c r="R178" s="318">
        <v>153867</v>
      </c>
      <c r="S178" s="318">
        <v>168263</v>
      </c>
      <c r="T178" s="318">
        <v>175190</v>
      </c>
      <c r="U178" s="318">
        <v>186560</v>
      </c>
      <c r="V178" s="318">
        <v>203517</v>
      </c>
      <c r="W178" s="318">
        <v>211974</v>
      </c>
      <c r="X178" s="318">
        <v>216334</v>
      </c>
      <c r="Y178" s="318">
        <v>225479</v>
      </c>
      <c r="Z178" s="318">
        <v>239128</v>
      </c>
      <c r="AA178" s="287">
        <v>237374</v>
      </c>
      <c r="AB178" s="287">
        <v>248430</v>
      </c>
      <c r="AC178" s="287">
        <v>248663</v>
      </c>
      <c r="AD178" s="287">
        <v>246500</v>
      </c>
      <c r="AE178" s="287">
        <v>241373</v>
      </c>
    </row>
    <row r="179" spans="1:31" ht="51" x14ac:dyDescent="0.2">
      <c r="A179" s="323" t="s">
        <v>114</v>
      </c>
      <c r="H179" s="318"/>
      <c r="I179" s="318">
        <v>42845</v>
      </c>
      <c r="J179" s="318">
        <v>54162</v>
      </c>
      <c r="K179" s="318">
        <v>80769</v>
      </c>
      <c r="L179" s="318">
        <v>106911</v>
      </c>
      <c r="M179" s="318">
        <v>123279</v>
      </c>
      <c r="N179" s="318">
        <v>140959</v>
      </c>
      <c r="O179" s="318">
        <v>175807</v>
      </c>
      <c r="P179" s="318">
        <v>177031</v>
      </c>
      <c r="Q179" s="318">
        <v>215170</v>
      </c>
      <c r="R179" s="318">
        <v>253260</v>
      </c>
      <c r="S179" s="318">
        <v>284121</v>
      </c>
      <c r="T179" s="318">
        <v>299465</v>
      </c>
      <c r="U179" s="318">
        <v>299890</v>
      </c>
      <c r="V179" s="318">
        <v>335027</v>
      </c>
      <c r="W179" s="318">
        <v>345014</v>
      </c>
      <c r="X179" s="318">
        <v>374201</v>
      </c>
      <c r="Y179" s="318">
        <v>370034</v>
      </c>
      <c r="Z179" s="318">
        <v>377600</v>
      </c>
      <c r="AA179" s="287">
        <v>393373</v>
      </c>
      <c r="AB179" s="287">
        <v>392809</v>
      </c>
      <c r="AC179" s="287">
        <v>438416</v>
      </c>
      <c r="AD179" s="287">
        <v>471391</v>
      </c>
      <c r="AE179" s="287">
        <v>449986</v>
      </c>
    </row>
    <row r="180" spans="1:31" x14ac:dyDescent="0.2">
      <c r="A180" s="323" t="s">
        <v>115</v>
      </c>
      <c r="H180" s="318"/>
      <c r="I180" s="318">
        <v>619063</v>
      </c>
      <c r="J180" s="318">
        <v>800105</v>
      </c>
      <c r="K180" s="318">
        <v>956399</v>
      </c>
      <c r="L180" s="318">
        <v>1104923</v>
      </c>
      <c r="M180" s="318">
        <v>1315270</v>
      </c>
      <c r="N180" s="318">
        <v>1661870</v>
      </c>
      <c r="O180" s="318">
        <v>2085842</v>
      </c>
      <c r="P180" s="318">
        <v>2133905</v>
      </c>
      <c r="Q180" s="318">
        <v>2369704</v>
      </c>
      <c r="R180" s="318">
        <v>2697250</v>
      </c>
      <c r="S180" s="318">
        <v>2786665</v>
      </c>
      <c r="T180" s="318">
        <v>2645185</v>
      </c>
      <c r="U180" s="318">
        <v>2798741</v>
      </c>
      <c r="V180" s="318">
        <v>2815721</v>
      </c>
      <c r="W180" s="318">
        <v>2492162</v>
      </c>
      <c r="X180" s="318">
        <v>2376606</v>
      </c>
      <c r="Y180" s="318">
        <v>2266192</v>
      </c>
      <c r="Z180" s="318">
        <v>2593664</v>
      </c>
      <c r="AA180" s="287">
        <v>2989128</v>
      </c>
      <c r="AB180" s="287">
        <v>3165815</v>
      </c>
      <c r="AC180" s="287">
        <v>2827276</v>
      </c>
      <c r="AD180" s="287">
        <v>3604769</v>
      </c>
      <c r="AE180" s="287">
        <v>4478086</v>
      </c>
    </row>
    <row r="181" spans="1:31" x14ac:dyDescent="0.2">
      <c r="A181" s="323" t="s">
        <v>116</v>
      </c>
      <c r="H181" s="318"/>
      <c r="I181" s="318">
        <v>1035009</v>
      </c>
      <c r="J181" s="318">
        <v>1334044</v>
      </c>
      <c r="K181" s="318">
        <v>1765786</v>
      </c>
      <c r="L181" s="318">
        <v>1982253</v>
      </c>
      <c r="M181" s="318">
        <v>2312149</v>
      </c>
      <c r="N181" s="318">
        <v>2807780</v>
      </c>
      <c r="O181" s="318">
        <v>3372503</v>
      </c>
      <c r="P181" s="318">
        <v>3501820</v>
      </c>
      <c r="Q181" s="318">
        <v>3684254</v>
      </c>
      <c r="R181" s="318">
        <v>4171925</v>
      </c>
      <c r="S181" s="318">
        <v>4500883</v>
      </c>
      <c r="T181" s="318">
        <v>4571717</v>
      </c>
      <c r="U181" s="318">
        <v>5100696</v>
      </c>
      <c r="V181" s="318">
        <v>4827292</v>
      </c>
      <c r="W181" s="318">
        <v>4853734</v>
      </c>
      <c r="X181" s="318">
        <v>5043645</v>
      </c>
      <c r="Y181" s="318">
        <v>5107001</v>
      </c>
      <c r="Z181" s="318">
        <v>5590274</v>
      </c>
      <c r="AA181" s="287">
        <v>5931026</v>
      </c>
      <c r="AB181" s="287">
        <v>6193664</v>
      </c>
      <c r="AC181" s="287">
        <v>6435209</v>
      </c>
      <c r="AD181" s="287">
        <v>6751963</v>
      </c>
      <c r="AE181" s="287">
        <v>7507995</v>
      </c>
    </row>
    <row r="182" spans="1:31" ht="25.5" x14ac:dyDescent="0.2">
      <c r="A182" s="323" t="s">
        <v>118</v>
      </c>
      <c r="H182" s="318"/>
      <c r="I182" s="318">
        <v>114604</v>
      </c>
      <c r="J182" s="318">
        <v>144736</v>
      </c>
      <c r="K182" s="318">
        <v>220463</v>
      </c>
      <c r="L182" s="318">
        <v>243822</v>
      </c>
      <c r="M182" s="318">
        <v>301975</v>
      </c>
      <c r="N182" s="318">
        <v>374425</v>
      </c>
      <c r="O182" s="318">
        <v>469335</v>
      </c>
      <c r="P182" s="318">
        <v>474676</v>
      </c>
      <c r="Q182" s="318">
        <v>506899</v>
      </c>
      <c r="R182" s="318">
        <v>546282</v>
      </c>
      <c r="S182" s="318">
        <v>567148</v>
      </c>
      <c r="T182" s="318">
        <v>616879</v>
      </c>
      <c r="U182" s="318">
        <v>693086</v>
      </c>
      <c r="V182" s="318">
        <v>634840</v>
      </c>
      <c r="W182" s="318">
        <v>545748</v>
      </c>
      <c r="X182" s="318">
        <v>580958</v>
      </c>
      <c r="Y182" s="318">
        <v>576250</v>
      </c>
      <c r="Z182" s="318">
        <v>626375</v>
      </c>
      <c r="AA182" s="287">
        <v>653739</v>
      </c>
      <c r="AB182" s="287">
        <v>682902</v>
      </c>
      <c r="AC182" s="287">
        <v>725483</v>
      </c>
      <c r="AD182" s="287">
        <v>802971</v>
      </c>
      <c r="AE182" s="287">
        <v>938043</v>
      </c>
    </row>
    <row r="183" spans="1:31" ht="25.5" x14ac:dyDescent="0.2">
      <c r="A183" s="323" t="s">
        <v>119</v>
      </c>
      <c r="H183" s="318"/>
      <c r="I183" s="318">
        <v>545068</v>
      </c>
      <c r="J183" s="318">
        <v>705402</v>
      </c>
      <c r="K183" s="318">
        <v>897442</v>
      </c>
      <c r="L183" s="318">
        <v>1031147</v>
      </c>
      <c r="M183" s="318">
        <v>1186988</v>
      </c>
      <c r="N183" s="318">
        <v>1458968</v>
      </c>
      <c r="O183" s="318">
        <v>1715464</v>
      </c>
      <c r="P183" s="318">
        <v>1736903</v>
      </c>
      <c r="Q183" s="318">
        <v>1795455</v>
      </c>
      <c r="R183" s="318">
        <v>2098154</v>
      </c>
      <c r="S183" s="318">
        <v>2319569</v>
      </c>
      <c r="T183" s="318">
        <v>2349366</v>
      </c>
      <c r="U183" s="318">
        <v>2594164</v>
      </c>
      <c r="V183" s="318">
        <v>2388691</v>
      </c>
      <c r="W183" s="318">
        <v>2567193</v>
      </c>
      <c r="X183" s="318">
        <v>2664486</v>
      </c>
      <c r="Y183" s="318">
        <v>2660047</v>
      </c>
      <c r="Z183" s="318">
        <v>2912722</v>
      </c>
      <c r="AA183" s="287">
        <v>3050113</v>
      </c>
      <c r="AB183" s="287">
        <v>3169733</v>
      </c>
      <c r="AC183" s="287">
        <v>3215978</v>
      </c>
      <c r="AD183" s="287">
        <v>3244428</v>
      </c>
      <c r="AE183" s="287">
        <v>3590426</v>
      </c>
    </row>
    <row r="184" spans="1:31" ht="25.5" x14ac:dyDescent="0.2">
      <c r="A184" s="323" t="s">
        <v>120</v>
      </c>
      <c r="H184" s="318"/>
      <c r="I184" s="318">
        <v>375337</v>
      </c>
      <c r="J184" s="318">
        <v>483906</v>
      </c>
      <c r="K184" s="318">
        <v>647881</v>
      </c>
      <c r="L184" s="318">
        <v>707284</v>
      </c>
      <c r="M184" s="318">
        <v>823186</v>
      </c>
      <c r="N184" s="318">
        <v>974387</v>
      </c>
      <c r="O184" s="318">
        <v>1187704</v>
      </c>
      <c r="P184" s="318">
        <v>1290241</v>
      </c>
      <c r="Q184" s="318">
        <v>1381900</v>
      </c>
      <c r="R184" s="318">
        <v>1527489</v>
      </c>
      <c r="S184" s="318">
        <v>1614166</v>
      </c>
      <c r="T184" s="318">
        <v>1605472</v>
      </c>
      <c r="U184" s="318">
        <v>1813446</v>
      </c>
      <c r="V184" s="318">
        <v>1803761</v>
      </c>
      <c r="W184" s="318">
        <v>1740793</v>
      </c>
      <c r="X184" s="318">
        <v>1798201</v>
      </c>
      <c r="Y184" s="318">
        <v>1870704</v>
      </c>
      <c r="Z184" s="318">
        <v>2051177</v>
      </c>
      <c r="AA184" s="287">
        <v>2227174</v>
      </c>
      <c r="AB184" s="287">
        <v>2341029</v>
      </c>
      <c r="AC184" s="287">
        <v>2493748</v>
      </c>
      <c r="AD184" s="287">
        <v>2704564</v>
      </c>
      <c r="AE184" s="287">
        <v>2979526</v>
      </c>
    </row>
    <row r="185" spans="1:31" x14ac:dyDescent="0.2">
      <c r="A185" s="323" t="s">
        <v>121</v>
      </c>
      <c r="H185" s="318"/>
      <c r="I185" s="318">
        <v>587769</v>
      </c>
      <c r="J185" s="318">
        <v>766233</v>
      </c>
      <c r="K185" s="318">
        <v>915979</v>
      </c>
      <c r="L185" s="318">
        <v>1103638</v>
      </c>
      <c r="M185" s="318">
        <v>1259854</v>
      </c>
      <c r="N185" s="318">
        <v>1472039</v>
      </c>
      <c r="O185" s="318">
        <v>1634248</v>
      </c>
      <c r="P185" s="318">
        <v>1618019</v>
      </c>
      <c r="Q185" s="318">
        <v>1812616</v>
      </c>
      <c r="R185" s="318">
        <v>1988602</v>
      </c>
      <c r="S185" s="318">
        <v>2284638</v>
      </c>
      <c r="T185" s="318">
        <v>2525701</v>
      </c>
      <c r="U185" s="318">
        <v>2811855</v>
      </c>
      <c r="V185" s="318">
        <v>2857616</v>
      </c>
      <c r="W185" s="318">
        <v>2864057</v>
      </c>
      <c r="X185" s="318">
        <v>3072926</v>
      </c>
      <c r="Y185" s="318">
        <v>3276396</v>
      </c>
      <c r="Z185" s="318">
        <v>3472186</v>
      </c>
      <c r="AA185" s="287">
        <v>3765396</v>
      </c>
      <c r="AB185" s="287">
        <v>3974949</v>
      </c>
      <c r="AC185" s="287">
        <v>4158477</v>
      </c>
      <c r="AD185" s="287">
        <v>4338898</v>
      </c>
      <c r="AE185" s="287">
        <v>4544297</v>
      </c>
    </row>
    <row r="186" spans="1:31" x14ac:dyDescent="0.2">
      <c r="A186" s="323" t="s">
        <v>122</v>
      </c>
      <c r="H186" s="318"/>
      <c r="I186" s="318">
        <v>400896</v>
      </c>
      <c r="J186" s="318">
        <v>528077</v>
      </c>
      <c r="K186" s="318">
        <v>635938</v>
      </c>
      <c r="L186" s="318">
        <v>744192</v>
      </c>
      <c r="M186" s="318">
        <v>834952</v>
      </c>
      <c r="N186" s="318">
        <v>939383</v>
      </c>
      <c r="O186" s="318">
        <v>1058384</v>
      </c>
      <c r="P186" s="318">
        <v>1042993</v>
      </c>
      <c r="Q186" s="318">
        <v>1156737</v>
      </c>
      <c r="R186" s="318">
        <v>1244030</v>
      </c>
      <c r="S186" s="318">
        <v>1420163</v>
      </c>
      <c r="T186" s="318">
        <v>1575105</v>
      </c>
      <c r="U186" s="318">
        <v>1594687</v>
      </c>
      <c r="V186" s="318">
        <v>1565970</v>
      </c>
      <c r="W186" s="318">
        <v>1554262</v>
      </c>
      <c r="X186" s="318">
        <v>1700598</v>
      </c>
      <c r="Y186" s="318">
        <v>1802015</v>
      </c>
      <c r="Z186" s="318">
        <v>1957396</v>
      </c>
      <c r="AA186" s="287">
        <v>2038945</v>
      </c>
      <c r="AB186" s="287">
        <v>2137310</v>
      </c>
      <c r="AC186" s="287">
        <v>2259197</v>
      </c>
      <c r="AD186" s="287">
        <v>2349085</v>
      </c>
      <c r="AE186" s="287">
        <v>2417693</v>
      </c>
    </row>
    <row r="187" spans="1:31" x14ac:dyDescent="0.2">
      <c r="A187" s="323" t="s">
        <v>123</v>
      </c>
      <c r="H187" s="318"/>
      <c r="I187" s="318">
        <v>11890</v>
      </c>
      <c r="J187" s="318">
        <v>6486</v>
      </c>
      <c r="K187" s="318">
        <v>6682</v>
      </c>
      <c r="L187" s="318">
        <v>6879</v>
      </c>
      <c r="M187" s="318">
        <v>8270</v>
      </c>
      <c r="N187" s="318">
        <v>10203</v>
      </c>
      <c r="O187" s="318">
        <v>10412</v>
      </c>
      <c r="P187" s="318">
        <v>10772</v>
      </c>
      <c r="Q187" s="318">
        <v>9836</v>
      </c>
      <c r="R187" s="318">
        <v>12720</v>
      </c>
      <c r="S187" s="318">
        <v>12833</v>
      </c>
      <c r="T187" s="318">
        <v>13068</v>
      </c>
      <c r="U187" s="318">
        <v>15929</v>
      </c>
      <c r="V187" s="318">
        <v>21194</v>
      </c>
      <c r="W187" s="318">
        <v>19501</v>
      </c>
      <c r="X187" s="318">
        <v>17356</v>
      </c>
      <c r="Y187" s="318">
        <v>20566</v>
      </c>
      <c r="Z187" s="318">
        <v>20046</v>
      </c>
      <c r="AA187" s="287">
        <v>20993</v>
      </c>
      <c r="AB187" s="287">
        <v>22365</v>
      </c>
      <c r="AC187" s="287">
        <v>20415</v>
      </c>
      <c r="AD187" s="287">
        <v>22114</v>
      </c>
      <c r="AE187" s="287">
        <v>22533</v>
      </c>
    </row>
    <row r="188" spans="1:31" x14ac:dyDescent="0.2">
      <c r="A188" s="323" t="s">
        <v>124</v>
      </c>
      <c r="H188" s="318"/>
      <c r="I188" s="318">
        <v>43814</v>
      </c>
      <c r="J188" s="318">
        <v>55931</v>
      </c>
      <c r="K188" s="318">
        <v>57758</v>
      </c>
      <c r="L188" s="318">
        <v>81362</v>
      </c>
      <c r="M188" s="318">
        <v>97912</v>
      </c>
      <c r="N188" s="318">
        <v>104894</v>
      </c>
      <c r="O188" s="318">
        <v>102849</v>
      </c>
      <c r="P188" s="318">
        <v>112722</v>
      </c>
      <c r="Q188" s="318">
        <v>138961</v>
      </c>
      <c r="R188" s="318">
        <v>159027</v>
      </c>
      <c r="S188" s="318">
        <v>175850</v>
      </c>
      <c r="T188" s="318">
        <v>201660</v>
      </c>
      <c r="U188" s="318">
        <v>197750</v>
      </c>
      <c r="V188" s="318">
        <v>240093</v>
      </c>
      <c r="W188" s="318">
        <v>227456</v>
      </c>
      <c r="X188" s="318">
        <v>255541</v>
      </c>
      <c r="Y188" s="318">
        <v>220565</v>
      </c>
      <c r="Z188" s="318">
        <v>229598</v>
      </c>
      <c r="AA188" s="287">
        <v>297752</v>
      </c>
      <c r="AB188" s="287">
        <v>401834</v>
      </c>
      <c r="AC188" s="287">
        <v>466762</v>
      </c>
      <c r="AD188" s="287">
        <v>527120</v>
      </c>
      <c r="AE188" s="287">
        <v>584848</v>
      </c>
    </row>
    <row r="189" spans="1:31" ht="25.5" x14ac:dyDescent="0.2">
      <c r="A189" s="323" t="s">
        <v>125</v>
      </c>
      <c r="H189" s="318"/>
      <c r="I189" s="318">
        <v>83253</v>
      </c>
      <c r="J189" s="318">
        <v>117258</v>
      </c>
      <c r="K189" s="318">
        <v>142961</v>
      </c>
      <c r="L189" s="318">
        <v>188432</v>
      </c>
      <c r="M189" s="318">
        <v>219907</v>
      </c>
      <c r="N189" s="318">
        <v>268908</v>
      </c>
      <c r="O189" s="318">
        <v>289959</v>
      </c>
      <c r="P189" s="318">
        <v>305506</v>
      </c>
      <c r="Q189" s="318">
        <v>345012</v>
      </c>
      <c r="R189" s="318">
        <v>394748</v>
      </c>
      <c r="S189" s="318">
        <v>480712</v>
      </c>
      <c r="T189" s="318">
        <v>540222</v>
      </c>
      <c r="U189" s="318">
        <v>792582</v>
      </c>
      <c r="V189" s="318">
        <v>835415</v>
      </c>
      <c r="W189" s="318">
        <v>861936</v>
      </c>
      <c r="X189" s="318">
        <v>898469</v>
      </c>
      <c r="Y189" s="318">
        <v>1029979</v>
      </c>
      <c r="Z189" s="318">
        <v>1059896</v>
      </c>
      <c r="AA189" s="287">
        <v>1189187</v>
      </c>
      <c r="AB189" s="287">
        <v>1188623</v>
      </c>
      <c r="AC189" s="287">
        <v>1176112</v>
      </c>
      <c r="AD189" s="287">
        <v>1206586</v>
      </c>
      <c r="AE189" s="287">
        <v>1268307</v>
      </c>
    </row>
    <row r="190" spans="1:31" x14ac:dyDescent="0.2">
      <c r="A190" s="323" t="s">
        <v>126</v>
      </c>
      <c r="H190" s="318"/>
      <c r="I190" s="318">
        <v>47916</v>
      </c>
      <c r="J190" s="318">
        <v>58481</v>
      </c>
      <c r="K190" s="318">
        <v>72640</v>
      </c>
      <c r="L190" s="318">
        <v>82773</v>
      </c>
      <c r="M190" s="318">
        <v>98813</v>
      </c>
      <c r="N190" s="318">
        <v>148651</v>
      </c>
      <c r="O190" s="318">
        <v>172644</v>
      </c>
      <c r="P190" s="318">
        <v>146026</v>
      </c>
      <c r="Q190" s="318">
        <v>162070</v>
      </c>
      <c r="R190" s="318">
        <v>178077</v>
      </c>
      <c r="S190" s="318">
        <v>195080</v>
      </c>
      <c r="T190" s="318">
        <v>195646</v>
      </c>
      <c r="U190" s="318">
        <v>210907</v>
      </c>
      <c r="V190" s="318">
        <v>194944</v>
      </c>
      <c r="W190" s="318">
        <v>200902</v>
      </c>
      <c r="X190" s="318">
        <v>200962</v>
      </c>
      <c r="Y190" s="318">
        <v>203271</v>
      </c>
      <c r="Z190" s="318">
        <v>205250</v>
      </c>
      <c r="AA190" s="287">
        <v>218519</v>
      </c>
      <c r="AB190" s="287">
        <v>224817</v>
      </c>
      <c r="AC190" s="287">
        <v>235991</v>
      </c>
      <c r="AD190" s="287">
        <v>233993</v>
      </c>
      <c r="AE190" s="287">
        <v>250916</v>
      </c>
    </row>
    <row r="191" spans="1:31" ht="25.5" x14ac:dyDescent="0.2">
      <c r="A191" s="323" t="s">
        <v>127</v>
      </c>
      <c r="H191" s="318"/>
      <c r="I191" s="318">
        <v>259877</v>
      </c>
      <c r="J191" s="318">
        <v>303569</v>
      </c>
      <c r="K191" s="318">
        <v>382538</v>
      </c>
      <c r="L191" s="318">
        <v>434576</v>
      </c>
      <c r="M191" s="318">
        <v>494951</v>
      </c>
      <c r="N191" s="318">
        <v>586597</v>
      </c>
      <c r="O191" s="318">
        <v>679586</v>
      </c>
      <c r="P191" s="318">
        <v>684731</v>
      </c>
      <c r="Q191" s="318">
        <v>805796</v>
      </c>
      <c r="R191" s="318">
        <v>865860</v>
      </c>
      <c r="S191" s="318">
        <v>916480</v>
      </c>
      <c r="T191" s="318">
        <v>968325</v>
      </c>
      <c r="U191" s="318">
        <v>1058708</v>
      </c>
      <c r="V191" s="318">
        <v>1052908</v>
      </c>
      <c r="W191" s="318">
        <v>1063362</v>
      </c>
      <c r="X191" s="318">
        <v>1092214</v>
      </c>
      <c r="Y191" s="318">
        <v>1082433</v>
      </c>
      <c r="Z191" s="318">
        <v>1121906</v>
      </c>
      <c r="AA191" s="287">
        <v>1211320</v>
      </c>
      <c r="AB191" s="287">
        <v>1320132</v>
      </c>
      <c r="AC191" s="287">
        <v>1402091</v>
      </c>
      <c r="AD191" s="287">
        <v>1498598</v>
      </c>
      <c r="AE191" s="287">
        <v>1628251</v>
      </c>
    </row>
    <row r="192" spans="1:31" x14ac:dyDescent="0.2">
      <c r="A192" s="323" t="s">
        <v>128</v>
      </c>
      <c r="H192" s="318"/>
      <c r="I192" s="318">
        <v>389509</v>
      </c>
      <c r="J192" s="318">
        <v>555363</v>
      </c>
      <c r="K192" s="318">
        <v>695229</v>
      </c>
      <c r="L192" s="318">
        <v>850582</v>
      </c>
      <c r="M192" s="318">
        <v>1084889</v>
      </c>
      <c r="N192" s="318">
        <v>1242830</v>
      </c>
      <c r="O192" s="318">
        <v>1452341</v>
      </c>
      <c r="P192" s="318">
        <v>1560135</v>
      </c>
      <c r="Q192" s="318">
        <v>1680160</v>
      </c>
      <c r="R192" s="318">
        <v>1823471</v>
      </c>
      <c r="S192" s="318">
        <v>1944915</v>
      </c>
      <c r="T192" s="318">
        <v>2055519</v>
      </c>
      <c r="U192" s="318">
        <v>2124875</v>
      </c>
      <c r="V192" s="318">
        <v>2316750</v>
      </c>
      <c r="W192" s="318">
        <v>2188962</v>
      </c>
      <c r="X192" s="318">
        <v>2238800</v>
      </c>
      <c r="Y192" s="318">
        <v>2269483</v>
      </c>
      <c r="Z192" s="318">
        <v>2368013</v>
      </c>
      <c r="AA192" s="287">
        <v>2467267</v>
      </c>
      <c r="AB192" s="287">
        <v>2516380</v>
      </c>
      <c r="AC192" s="287">
        <v>2687340</v>
      </c>
      <c r="AD192" s="287">
        <v>2942202</v>
      </c>
      <c r="AE192" s="287">
        <v>3099525</v>
      </c>
    </row>
    <row r="193" spans="1:31" ht="25.5" x14ac:dyDescent="0.2">
      <c r="A193" s="323" t="s">
        <v>129</v>
      </c>
      <c r="H193" s="318"/>
      <c r="I193" s="318">
        <v>121139</v>
      </c>
      <c r="J193" s="318">
        <v>178805</v>
      </c>
      <c r="K193" s="318">
        <v>200635</v>
      </c>
      <c r="L193" s="318">
        <v>245564</v>
      </c>
      <c r="M193" s="318">
        <v>317059</v>
      </c>
      <c r="N193" s="318">
        <v>388876</v>
      </c>
      <c r="O193" s="318">
        <v>486114</v>
      </c>
      <c r="P193" s="318">
        <v>504228</v>
      </c>
      <c r="Q193" s="318">
        <v>514140</v>
      </c>
      <c r="R193" s="318">
        <v>548529</v>
      </c>
      <c r="S193" s="318">
        <v>580811</v>
      </c>
      <c r="T193" s="318">
        <v>624673</v>
      </c>
      <c r="U193" s="318">
        <v>595096</v>
      </c>
      <c r="V193" s="318">
        <v>662881</v>
      </c>
      <c r="W193" s="318">
        <v>674667</v>
      </c>
      <c r="X193" s="318">
        <v>696965</v>
      </c>
      <c r="Y193" s="318">
        <v>740294</v>
      </c>
      <c r="Z193" s="318">
        <v>747857</v>
      </c>
      <c r="AA193" s="287">
        <v>725382</v>
      </c>
      <c r="AB193" s="287">
        <v>662813</v>
      </c>
      <c r="AC193" s="287">
        <v>707036</v>
      </c>
      <c r="AD193" s="287">
        <v>817240</v>
      </c>
      <c r="AE193" s="287">
        <v>851900</v>
      </c>
    </row>
    <row r="194" spans="1:31" x14ac:dyDescent="0.2">
      <c r="A194" s="323" t="s">
        <v>130</v>
      </c>
      <c r="H194" s="318"/>
      <c r="I194" s="318">
        <v>74682</v>
      </c>
      <c r="J194" s="318">
        <v>96672</v>
      </c>
      <c r="K194" s="318">
        <v>107712</v>
      </c>
      <c r="L194" s="318">
        <v>131991</v>
      </c>
      <c r="M194" s="318">
        <v>174470</v>
      </c>
      <c r="N194" s="318">
        <v>206093</v>
      </c>
      <c r="O194" s="318">
        <v>246534</v>
      </c>
      <c r="P194" s="318">
        <v>251963</v>
      </c>
      <c r="Q194" s="318">
        <v>263598</v>
      </c>
      <c r="R194" s="318">
        <v>273415</v>
      </c>
      <c r="S194" s="318">
        <v>284612</v>
      </c>
      <c r="T194" s="318">
        <v>286855</v>
      </c>
      <c r="U194" s="318">
        <v>295847</v>
      </c>
      <c r="V194" s="318">
        <v>250618</v>
      </c>
      <c r="W194" s="318">
        <v>239468</v>
      </c>
      <c r="X194" s="318">
        <v>241103</v>
      </c>
      <c r="Y194" s="318">
        <v>235833</v>
      </c>
      <c r="Z194" s="318">
        <v>251512</v>
      </c>
      <c r="AA194" s="287">
        <v>239633</v>
      </c>
      <c r="AB194" s="287">
        <v>237873</v>
      </c>
      <c r="AC194" s="287">
        <v>260352</v>
      </c>
      <c r="AD194" s="287">
        <v>287339</v>
      </c>
      <c r="AE194" s="287">
        <v>280274</v>
      </c>
    </row>
    <row r="195" spans="1:31" ht="38.25" x14ac:dyDescent="0.2">
      <c r="A195" s="323" t="s">
        <v>131</v>
      </c>
      <c r="H195" s="318"/>
      <c r="I195" s="318">
        <v>46457</v>
      </c>
      <c r="J195" s="318">
        <v>82133</v>
      </c>
      <c r="K195" s="318">
        <v>92923</v>
      </c>
      <c r="L195" s="318">
        <v>113573</v>
      </c>
      <c r="M195" s="318">
        <v>142589</v>
      </c>
      <c r="N195" s="318">
        <v>182783</v>
      </c>
      <c r="O195" s="318">
        <v>239580</v>
      </c>
      <c r="P195" s="318">
        <v>252265</v>
      </c>
      <c r="Q195" s="318">
        <v>250542</v>
      </c>
      <c r="R195" s="318">
        <v>275114</v>
      </c>
      <c r="S195" s="318">
        <v>296199</v>
      </c>
      <c r="T195" s="318">
        <v>337818</v>
      </c>
      <c r="U195" s="318">
        <v>299249</v>
      </c>
      <c r="V195" s="318">
        <v>412263</v>
      </c>
      <c r="W195" s="318">
        <v>435199</v>
      </c>
      <c r="X195" s="318">
        <v>455862</v>
      </c>
      <c r="Y195" s="318">
        <v>504461</v>
      </c>
      <c r="Z195" s="318">
        <v>496345</v>
      </c>
      <c r="AA195" s="287">
        <v>485749</v>
      </c>
      <c r="AB195" s="287">
        <v>424940</v>
      </c>
      <c r="AC195" s="287">
        <v>446684</v>
      </c>
      <c r="AD195" s="287">
        <v>529901</v>
      </c>
      <c r="AE195" s="287">
        <v>571626</v>
      </c>
    </row>
    <row r="196" spans="1:31" x14ac:dyDescent="0.2">
      <c r="A196" s="323" t="s">
        <v>132</v>
      </c>
      <c r="H196" s="318"/>
      <c r="I196" s="318">
        <v>202359</v>
      </c>
      <c r="J196" s="318">
        <v>287069</v>
      </c>
      <c r="K196" s="318">
        <v>355051</v>
      </c>
      <c r="L196" s="318">
        <v>430088</v>
      </c>
      <c r="M196" s="318">
        <v>547599</v>
      </c>
      <c r="N196" s="318">
        <v>572081</v>
      </c>
      <c r="O196" s="318">
        <v>640105</v>
      </c>
      <c r="P196" s="318">
        <v>718174</v>
      </c>
      <c r="Q196" s="318">
        <v>784225</v>
      </c>
      <c r="R196" s="318">
        <v>854975</v>
      </c>
      <c r="S196" s="318">
        <v>883145</v>
      </c>
      <c r="T196" s="318">
        <v>895323</v>
      </c>
      <c r="U196" s="318">
        <v>914411</v>
      </c>
      <c r="V196" s="318">
        <v>955230</v>
      </c>
      <c r="W196" s="318">
        <v>798828</v>
      </c>
      <c r="X196" s="318">
        <v>785347</v>
      </c>
      <c r="Y196" s="318">
        <v>737987</v>
      </c>
      <c r="Z196" s="318">
        <v>753538</v>
      </c>
      <c r="AA196" s="287">
        <v>768590</v>
      </c>
      <c r="AB196" s="287">
        <v>817777</v>
      </c>
      <c r="AC196" s="287">
        <v>851303</v>
      </c>
      <c r="AD196" s="287">
        <v>847673</v>
      </c>
      <c r="AE196" s="287">
        <v>854468</v>
      </c>
    </row>
    <row r="197" spans="1:31" ht="25.5" x14ac:dyDescent="0.2">
      <c r="A197" s="323" t="s">
        <v>133</v>
      </c>
      <c r="H197" s="318"/>
      <c r="I197" s="318">
        <v>66011</v>
      </c>
      <c r="J197" s="318">
        <v>89489</v>
      </c>
      <c r="K197" s="318">
        <v>139543</v>
      </c>
      <c r="L197" s="318">
        <v>174930</v>
      </c>
      <c r="M197" s="318">
        <v>220231</v>
      </c>
      <c r="N197" s="318">
        <v>281873</v>
      </c>
      <c r="O197" s="318">
        <v>326122</v>
      </c>
      <c r="P197" s="318">
        <v>337733</v>
      </c>
      <c r="Q197" s="318">
        <v>381795</v>
      </c>
      <c r="R197" s="318">
        <v>419967</v>
      </c>
      <c r="S197" s="318">
        <v>480959</v>
      </c>
      <c r="T197" s="318">
        <v>535523</v>
      </c>
      <c r="U197" s="318">
        <v>615368</v>
      </c>
      <c r="V197" s="318">
        <v>698639</v>
      </c>
      <c r="W197" s="318">
        <v>715467</v>
      </c>
      <c r="X197" s="318">
        <v>756488</v>
      </c>
      <c r="Y197" s="318">
        <v>791202</v>
      </c>
      <c r="Z197" s="318">
        <v>866618</v>
      </c>
      <c r="AA197" s="287">
        <v>973295</v>
      </c>
      <c r="AB197" s="287">
        <v>1035790</v>
      </c>
      <c r="AC197" s="287">
        <v>1129001</v>
      </c>
      <c r="AD197" s="287">
        <v>1277289</v>
      </c>
      <c r="AE197" s="287">
        <v>1393157</v>
      </c>
    </row>
    <row r="198" spans="1:31" x14ac:dyDescent="0.2">
      <c r="A198" s="323" t="s">
        <v>134</v>
      </c>
      <c r="H198" s="318"/>
      <c r="I198" s="318">
        <v>337529</v>
      </c>
      <c r="J198" s="318">
        <v>396908</v>
      </c>
      <c r="K198" s="318">
        <v>553275</v>
      </c>
      <c r="L198" s="318">
        <v>590187</v>
      </c>
      <c r="M198" s="318">
        <v>762261</v>
      </c>
      <c r="N198" s="318">
        <v>814843</v>
      </c>
      <c r="O198" s="318">
        <v>967058</v>
      </c>
      <c r="P198" s="318">
        <v>1122123</v>
      </c>
      <c r="Q198" s="318">
        <v>1277546</v>
      </c>
      <c r="R198" s="318">
        <v>1409070</v>
      </c>
      <c r="S198" s="318">
        <v>1596206</v>
      </c>
      <c r="T198" s="318">
        <v>1813907</v>
      </c>
      <c r="U198" s="318">
        <v>1915454</v>
      </c>
      <c r="V198" s="318">
        <v>1961193</v>
      </c>
      <c r="W198" s="318">
        <v>1963768</v>
      </c>
      <c r="X198" s="318">
        <v>1953929</v>
      </c>
      <c r="Y198" s="318">
        <v>1933504</v>
      </c>
      <c r="Z198" s="318">
        <v>1856993</v>
      </c>
      <c r="AA198" s="287">
        <v>1837476</v>
      </c>
      <c r="AB198" s="287">
        <v>1991950</v>
      </c>
      <c r="AC198" s="287">
        <v>2017414</v>
      </c>
      <c r="AD198" s="287">
        <v>2060982</v>
      </c>
      <c r="AE198" s="287">
        <v>2220272</v>
      </c>
    </row>
    <row r="199" spans="1:31" x14ac:dyDescent="0.2">
      <c r="A199" s="323" t="s">
        <v>135</v>
      </c>
      <c r="H199" s="318"/>
      <c r="I199" s="318">
        <v>489626</v>
      </c>
      <c r="J199" s="318">
        <v>640246</v>
      </c>
      <c r="K199" s="318">
        <v>777003</v>
      </c>
      <c r="L199" s="318">
        <v>964307</v>
      </c>
      <c r="M199" s="318">
        <v>1218066</v>
      </c>
      <c r="N199" s="318">
        <v>1442253</v>
      </c>
      <c r="O199" s="318">
        <v>1647185</v>
      </c>
      <c r="P199" s="318">
        <v>1915923</v>
      </c>
      <c r="Q199" s="318">
        <v>2021744</v>
      </c>
      <c r="R199" s="318">
        <v>2257784</v>
      </c>
      <c r="S199" s="318">
        <v>2475721</v>
      </c>
      <c r="T199" s="318">
        <v>2608566</v>
      </c>
      <c r="U199" s="318">
        <v>2793683</v>
      </c>
      <c r="V199" s="318">
        <v>2879609</v>
      </c>
      <c r="W199" s="318">
        <v>2930059</v>
      </c>
      <c r="X199" s="318">
        <v>3098650</v>
      </c>
      <c r="Y199" s="318">
        <v>2987892</v>
      </c>
      <c r="Z199" s="318">
        <v>3067939</v>
      </c>
      <c r="AA199" s="287">
        <v>3189092</v>
      </c>
      <c r="AB199" s="287">
        <v>3275460</v>
      </c>
      <c r="AC199" s="287">
        <v>3436194</v>
      </c>
      <c r="AD199" s="287">
        <v>3616248</v>
      </c>
      <c r="AE199" s="287">
        <v>3931634</v>
      </c>
    </row>
    <row r="200" spans="1:31" ht="25.5" x14ac:dyDescent="0.2">
      <c r="A200" s="323" t="s">
        <v>136</v>
      </c>
      <c r="H200" s="318"/>
      <c r="I200" s="318">
        <v>380049</v>
      </c>
      <c r="J200" s="318">
        <v>505363</v>
      </c>
      <c r="K200" s="318">
        <v>591782</v>
      </c>
      <c r="L200" s="318">
        <v>682940</v>
      </c>
      <c r="M200" s="318">
        <v>809344</v>
      </c>
      <c r="N200" s="318">
        <v>1044607</v>
      </c>
      <c r="O200" s="318">
        <v>1255864</v>
      </c>
      <c r="P200" s="318">
        <v>1348714</v>
      </c>
      <c r="Q200" s="318">
        <v>1483496</v>
      </c>
      <c r="R200" s="318">
        <v>1656054</v>
      </c>
      <c r="S200" s="318">
        <v>1804955</v>
      </c>
      <c r="T200" s="318">
        <v>1886649</v>
      </c>
      <c r="U200" s="318">
        <v>2067855</v>
      </c>
      <c r="V200" s="318">
        <v>2083482</v>
      </c>
      <c r="W200" s="318">
        <v>2153934</v>
      </c>
      <c r="X200" s="318">
        <v>2144549</v>
      </c>
      <c r="Y200" s="318">
        <v>2132412</v>
      </c>
      <c r="Z200" s="318">
        <v>2314300</v>
      </c>
      <c r="AA200" s="287">
        <v>2462207</v>
      </c>
      <c r="AB200" s="287">
        <v>2647392</v>
      </c>
      <c r="AC200" s="287">
        <v>2845021</v>
      </c>
      <c r="AD200" s="287">
        <v>3118998</v>
      </c>
      <c r="AE200" s="287">
        <v>3445786</v>
      </c>
    </row>
    <row r="201" spans="1:31" ht="25.5" x14ac:dyDescent="0.2">
      <c r="A201" s="323" t="s">
        <v>137</v>
      </c>
      <c r="H201" s="318"/>
      <c r="I201" s="318">
        <v>223973</v>
      </c>
      <c r="J201" s="318">
        <v>267678</v>
      </c>
      <c r="K201" s="318">
        <v>325347</v>
      </c>
      <c r="L201" s="318">
        <v>380826</v>
      </c>
      <c r="M201" s="318">
        <v>464562</v>
      </c>
      <c r="N201" s="318">
        <v>619250</v>
      </c>
      <c r="O201" s="318">
        <v>727300</v>
      </c>
      <c r="P201" s="318">
        <v>847814</v>
      </c>
      <c r="Q201" s="318">
        <v>902223</v>
      </c>
      <c r="R201" s="318">
        <v>990904</v>
      </c>
      <c r="S201" s="318">
        <v>1056168</v>
      </c>
      <c r="T201" s="318">
        <v>1091400</v>
      </c>
      <c r="U201" s="318">
        <v>1212643</v>
      </c>
      <c r="V201" s="318">
        <v>1281939</v>
      </c>
      <c r="W201" s="318">
        <v>1288772</v>
      </c>
      <c r="X201" s="318">
        <v>1333269</v>
      </c>
      <c r="Y201" s="318">
        <v>1395698</v>
      </c>
      <c r="Z201" s="318">
        <v>1452406</v>
      </c>
      <c r="AA201" s="287">
        <v>1609965</v>
      </c>
      <c r="AB201" s="287">
        <v>1755254</v>
      </c>
      <c r="AC201" s="287">
        <v>1856594</v>
      </c>
      <c r="AD201" s="287">
        <v>2102110</v>
      </c>
      <c r="AE201" s="287">
        <v>2350772</v>
      </c>
    </row>
    <row r="202" spans="1:31" x14ac:dyDescent="0.2">
      <c r="A202" s="323" t="s">
        <v>138</v>
      </c>
      <c r="H202" s="318"/>
      <c r="I202" s="318">
        <v>600499</v>
      </c>
      <c r="J202" s="318">
        <v>697628</v>
      </c>
      <c r="K202" s="318">
        <v>856691</v>
      </c>
      <c r="L202" s="318">
        <v>1017355</v>
      </c>
      <c r="M202" s="318">
        <v>1199737</v>
      </c>
      <c r="N202" s="318">
        <v>1355147</v>
      </c>
      <c r="O202" s="318">
        <v>1581814</v>
      </c>
      <c r="P202" s="318">
        <v>1823732</v>
      </c>
      <c r="Q202" s="318">
        <v>1950378</v>
      </c>
      <c r="R202" s="318">
        <v>2071797</v>
      </c>
      <c r="S202" s="318">
        <v>2259544</v>
      </c>
      <c r="T202" s="318">
        <v>2436980</v>
      </c>
      <c r="U202" s="318">
        <v>2575678</v>
      </c>
      <c r="V202" s="318">
        <v>2784085</v>
      </c>
      <c r="W202" s="318">
        <v>2819376</v>
      </c>
      <c r="X202" s="318">
        <v>2760403</v>
      </c>
      <c r="Y202" s="318">
        <v>2738486</v>
      </c>
      <c r="Z202" s="318">
        <v>2955265</v>
      </c>
      <c r="AA202" s="287">
        <v>3203358</v>
      </c>
      <c r="AB202" s="287">
        <v>3344902</v>
      </c>
      <c r="AC202" s="287">
        <v>3399604</v>
      </c>
      <c r="AD202" s="287">
        <v>3648404</v>
      </c>
      <c r="AE202" s="287">
        <v>3953257</v>
      </c>
    </row>
    <row r="203" spans="1:31" x14ac:dyDescent="0.2">
      <c r="A203" s="323" t="s">
        <v>139</v>
      </c>
      <c r="H203" s="318"/>
      <c r="I203" s="318">
        <v>348075</v>
      </c>
      <c r="J203" s="318">
        <v>392456</v>
      </c>
      <c r="K203" s="318">
        <v>490802</v>
      </c>
      <c r="L203" s="318">
        <v>560534</v>
      </c>
      <c r="M203" s="318">
        <v>672199</v>
      </c>
      <c r="N203" s="318">
        <v>748525</v>
      </c>
      <c r="O203" s="318">
        <v>863286</v>
      </c>
      <c r="P203" s="318">
        <v>994298</v>
      </c>
      <c r="Q203" s="318">
        <v>1167188</v>
      </c>
      <c r="R203" s="318">
        <v>1236702</v>
      </c>
      <c r="S203" s="318">
        <v>1323976</v>
      </c>
      <c r="T203" s="318">
        <v>1384000</v>
      </c>
      <c r="U203" s="318">
        <v>1383442</v>
      </c>
      <c r="V203" s="318">
        <v>1441923</v>
      </c>
      <c r="W203" s="318">
        <v>1421954</v>
      </c>
      <c r="X203" s="318">
        <v>1414133</v>
      </c>
      <c r="Y203" s="318">
        <v>1392760</v>
      </c>
      <c r="Z203" s="318">
        <v>1400443</v>
      </c>
      <c r="AA203" s="287">
        <v>1341164</v>
      </c>
      <c r="AB203" s="287">
        <v>1576707</v>
      </c>
      <c r="AC203" s="287">
        <v>1735117</v>
      </c>
      <c r="AD203" s="287">
        <v>1885716</v>
      </c>
      <c r="AE203" s="287">
        <v>1968667</v>
      </c>
    </row>
    <row r="204" spans="1:31" ht="25.5" x14ac:dyDescent="0.2">
      <c r="A204" s="323" t="s">
        <v>140</v>
      </c>
      <c r="H204" s="318"/>
      <c r="I204" s="318">
        <v>378838</v>
      </c>
      <c r="J204" s="318">
        <v>423059</v>
      </c>
      <c r="K204" s="318">
        <v>518510</v>
      </c>
      <c r="L204" s="318">
        <v>606211</v>
      </c>
      <c r="M204" s="318">
        <v>715748</v>
      </c>
      <c r="N204" s="318">
        <v>798028</v>
      </c>
      <c r="O204" s="318">
        <v>939742</v>
      </c>
      <c r="P204" s="318">
        <v>1112287</v>
      </c>
      <c r="Q204" s="318">
        <v>1262091</v>
      </c>
      <c r="R204" s="318">
        <v>1375407</v>
      </c>
      <c r="S204" s="318">
        <v>1425043</v>
      </c>
      <c r="T204" s="318">
        <v>1385737</v>
      </c>
      <c r="U204" s="318">
        <v>1484154</v>
      </c>
      <c r="V204" s="318">
        <v>1618951</v>
      </c>
      <c r="W204" s="318">
        <v>1584867</v>
      </c>
      <c r="X204" s="318">
        <v>1636187</v>
      </c>
      <c r="Y204" s="318">
        <v>1661708</v>
      </c>
      <c r="Z204" s="318">
        <v>1814338</v>
      </c>
      <c r="AA204" s="287">
        <v>1910244</v>
      </c>
      <c r="AB204" s="287">
        <v>2075584</v>
      </c>
      <c r="AC204" s="287">
        <v>2183528</v>
      </c>
      <c r="AD204" s="287">
        <v>2273341</v>
      </c>
      <c r="AE204" s="287">
        <v>2468507</v>
      </c>
    </row>
    <row r="205" spans="1:31" ht="25.5" x14ac:dyDescent="0.2">
      <c r="A205" s="323" t="s">
        <v>141</v>
      </c>
      <c r="H205" s="318"/>
      <c r="I205" s="318">
        <v>151487</v>
      </c>
      <c r="J205" s="318">
        <v>153946</v>
      </c>
      <c r="K205" s="318">
        <v>209683</v>
      </c>
      <c r="L205" s="318">
        <v>229940</v>
      </c>
      <c r="M205" s="318">
        <v>277589</v>
      </c>
      <c r="N205" s="318">
        <v>315541</v>
      </c>
      <c r="O205" s="318">
        <v>392878</v>
      </c>
      <c r="P205" s="318">
        <v>416572</v>
      </c>
      <c r="Q205" s="318">
        <v>416537</v>
      </c>
      <c r="R205" s="318">
        <v>439988</v>
      </c>
      <c r="S205" s="318">
        <v>476350</v>
      </c>
      <c r="T205" s="318">
        <v>483801</v>
      </c>
      <c r="U205" s="318">
        <v>554114</v>
      </c>
      <c r="V205" s="318">
        <v>545564</v>
      </c>
      <c r="W205" s="318">
        <v>565342</v>
      </c>
      <c r="X205" s="318">
        <v>577617</v>
      </c>
      <c r="Y205" s="318">
        <v>576847</v>
      </c>
      <c r="Z205" s="318">
        <v>625254</v>
      </c>
      <c r="AA205" s="287">
        <v>687744</v>
      </c>
      <c r="AB205" s="287">
        <v>768622</v>
      </c>
      <c r="AC205" s="287">
        <v>860121</v>
      </c>
      <c r="AD205" s="287">
        <v>1041549</v>
      </c>
      <c r="AE205" s="287">
        <v>1058613</v>
      </c>
    </row>
    <row r="206" spans="1:31" x14ac:dyDescent="0.2">
      <c r="A206" s="323" t="s">
        <v>142</v>
      </c>
      <c r="H206" s="318"/>
      <c r="I206" s="318">
        <v>179002</v>
      </c>
      <c r="J206" s="318">
        <v>220956</v>
      </c>
      <c r="K206" s="318">
        <v>265339</v>
      </c>
      <c r="L206" s="318">
        <v>300509</v>
      </c>
      <c r="M206" s="318">
        <v>317549</v>
      </c>
      <c r="N206" s="318">
        <v>379674</v>
      </c>
      <c r="O206" s="318">
        <v>426961</v>
      </c>
      <c r="P206" s="318">
        <v>433660</v>
      </c>
      <c r="Q206" s="318">
        <v>482372</v>
      </c>
      <c r="R206" s="318">
        <v>548041</v>
      </c>
      <c r="S206" s="318">
        <v>566738</v>
      </c>
      <c r="T206" s="318">
        <v>609357</v>
      </c>
      <c r="U206" s="318">
        <v>642334</v>
      </c>
      <c r="V206" s="318">
        <v>682599</v>
      </c>
      <c r="W206" s="318">
        <v>659925</v>
      </c>
      <c r="X206" s="318">
        <v>670067</v>
      </c>
      <c r="Y206" s="318">
        <v>635679</v>
      </c>
      <c r="Z206" s="318">
        <v>675027</v>
      </c>
      <c r="AA206" s="287">
        <v>733856</v>
      </c>
      <c r="AB206" s="287">
        <v>780076</v>
      </c>
      <c r="AC206" s="287">
        <v>790745</v>
      </c>
      <c r="AD206" s="287">
        <v>840432</v>
      </c>
      <c r="AE206" s="287">
        <v>866074</v>
      </c>
    </row>
    <row r="207" spans="1:31" ht="25.5" x14ac:dyDescent="0.2">
      <c r="A207" s="323" t="s">
        <v>143</v>
      </c>
      <c r="H207" s="318"/>
      <c r="I207" s="318">
        <v>750</v>
      </c>
      <c r="J207" s="318">
        <v>1103</v>
      </c>
      <c r="K207" s="318">
        <v>1391</v>
      </c>
      <c r="L207" s="318">
        <v>1624</v>
      </c>
      <c r="M207" s="318">
        <v>2064</v>
      </c>
      <c r="N207" s="318">
        <v>2629</v>
      </c>
      <c r="O207" s="318">
        <v>3128</v>
      </c>
      <c r="P207" s="318">
        <v>3078</v>
      </c>
      <c r="Q207" s="318">
        <v>3120</v>
      </c>
      <c r="R207" s="318">
        <v>3051</v>
      </c>
      <c r="S207" s="318">
        <v>3696</v>
      </c>
      <c r="T207" s="318">
        <v>3332</v>
      </c>
      <c r="U207" s="318">
        <v>2925</v>
      </c>
      <c r="V207" s="318">
        <v>2075</v>
      </c>
      <c r="W207" s="318">
        <v>3388</v>
      </c>
      <c r="X207" s="318">
        <v>3486</v>
      </c>
      <c r="Y207" s="318">
        <v>3580</v>
      </c>
      <c r="Z207" s="318">
        <v>3783</v>
      </c>
      <c r="AA207" s="287">
        <v>3757</v>
      </c>
      <c r="AB207" s="287">
        <v>5500</v>
      </c>
      <c r="AC207" s="287">
        <v>6229</v>
      </c>
      <c r="AD207" s="287">
        <v>6106</v>
      </c>
      <c r="AE207" s="287">
        <v>11608</v>
      </c>
    </row>
    <row r="208" spans="1:31" x14ac:dyDescent="0.2">
      <c r="A208" s="323" t="s">
        <v>144</v>
      </c>
      <c r="H208" s="318"/>
      <c r="I208" s="318">
        <v>0</v>
      </c>
      <c r="J208" s="318">
        <v>0</v>
      </c>
      <c r="K208" s="318">
        <v>0</v>
      </c>
      <c r="L208" s="318">
        <v>0</v>
      </c>
      <c r="M208" s="318">
        <v>0</v>
      </c>
      <c r="N208" s="318">
        <v>0</v>
      </c>
      <c r="O208" s="318">
        <v>0</v>
      </c>
      <c r="P208" s="318">
        <v>0</v>
      </c>
      <c r="Q208" s="318">
        <v>0</v>
      </c>
      <c r="R208" s="318">
        <v>0</v>
      </c>
      <c r="S208" s="318">
        <v>0</v>
      </c>
      <c r="T208" s="318">
        <v>0</v>
      </c>
      <c r="U208" s="318">
        <v>0</v>
      </c>
      <c r="V208" s="318">
        <v>0</v>
      </c>
      <c r="W208" s="318">
        <v>0</v>
      </c>
      <c r="X208" s="318">
        <v>0</v>
      </c>
      <c r="Y208" s="318">
        <v>0</v>
      </c>
      <c r="Z208" s="318">
        <v>0</v>
      </c>
      <c r="AA208" s="287">
        <v>0</v>
      </c>
      <c r="AB208" s="287">
        <v>0</v>
      </c>
      <c r="AC208" s="287">
        <v>0</v>
      </c>
      <c r="AD208" s="287">
        <v>0</v>
      </c>
      <c r="AE208" s="287">
        <v>0</v>
      </c>
    </row>
    <row r="209" spans="1:31" x14ac:dyDescent="0.2">
      <c r="A209" s="65"/>
    </row>
    <row r="210" spans="1:31" x14ac:dyDescent="0.2">
      <c r="A210" s="64" t="s">
        <v>739</v>
      </c>
    </row>
    <row r="211" spans="1:31" ht="25.5" x14ac:dyDescent="0.2">
      <c r="A211" s="323" t="s">
        <v>80</v>
      </c>
      <c r="H211" s="318"/>
      <c r="I211" s="322"/>
      <c r="J211" s="318"/>
      <c r="K211" s="318"/>
      <c r="L211" s="318"/>
      <c r="M211" s="322">
        <f>+M145/L79</f>
        <v>1.0798015196149182</v>
      </c>
      <c r="N211" s="322">
        <f>+N145/M79</f>
        <v>1.0816456513561317</v>
      </c>
      <c r="O211" s="322">
        <f t="shared" ref="O211:Z211" si="27">+O145/N79</f>
        <v>1.0766106471920851</v>
      </c>
      <c r="P211" s="322">
        <f t="shared" si="27"/>
        <v>1.0524714939105762</v>
      </c>
      <c r="Q211" s="322">
        <f t="shared" si="27"/>
        <v>1.0630250274801343</v>
      </c>
      <c r="R211" s="322">
        <f t="shared" si="27"/>
        <v>1.057273644012519</v>
      </c>
      <c r="S211" s="322">
        <f t="shared" si="27"/>
        <v>1.0474873795555761</v>
      </c>
      <c r="T211" s="322">
        <f t="shared" si="27"/>
        <v>1.0011017643579476</v>
      </c>
      <c r="U211" s="322">
        <f t="shared" si="27"/>
        <v>1.029310658856919</v>
      </c>
      <c r="V211" s="322">
        <f t="shared" si="27"/>
        <v>0.90949948958647475</v>
      </c>
      <c r="W211" s="322">
        <f t="shared" si="27"/>
        <v>1.0208278261237351</v>
      </c>
      <c r="X211" s="322">
        <f t="shared" si="27"/>
        <v>1.0211937165997507</v>
      </c>
      <c r="Y211" s="322">
        <f t="shared" si="27"/>
        <v>0.96456098726053474</v>
      </c>
      <c r="Z211" s="322">
        <f t="shared" si="27"/>
        <v>1.0406263480351647</v>
      </c>
      <c r="AA211" s="322">
        <f t="shared" ref="AA211:AA273" si="28">+AA145/Z79</f>
        <v>1.0628664483895558</v>
      </c>
      <c r="AB211" s="322">
        <f t="shared" ref="AB211:AB273" si="29">+AB145/AA79</f>
        <v>1.0472736495085513</v>
      </c>
      <c r="AC211" s="322">
        <f t="shared" ref="AC211:AC273" si="30">+AC145/AB79</f>
        <v>1.0247701182209397</v>
      </c>
      <c r="AD211" s="322">
        <f t="shared" ref="AD211:AE273" si="31">+AD145/AC79</f>
        <v>1.0450501873503955</v>
      </c>
      <c r="AE211" s="322">
        <f t="shared" si="31"/>
        <v>1.0391955881530157</v>
      </c>
    </row>
    <row r="212" spans="1:31" ht="25.5" x14ac:dyDescent="0.2">
      <c r="A212" s="323" t="s">
        <v>81</v>
      </c>
      <c r="H212" s="318"/>
      <c r="I212" s="318"/>
      <c r="J212" s="318"/>
      <c r="K212" s="318"/>
      <c r="L212" s="318"/>
      <c r="M212" s="322">
        <f t="shared" ref="M212:M243" si="32">+M146/L80</f>
        <v>0.92567786200749802</v>
      </c>
      <c r="N212" s="322">
        <f t="shared" ref="N212:Z212" si="33">+N146/M80</f>
        <v>1.1138295667832201</v>
      </c>
      <c r="O212" s="322">
        <f t="shared" si="33"/>
        <v>0.9360243896912771</v>
      </c>
      <c r="P212" s="322">
        <f t="shared" si="33"/>
        <v>0.94675369514323759</v>
      </c>
      <c r="Q212" s="322">
        <f t="shared" si="33"/>
        <v>1.1555585384057339</v>
      </c>
      <c r="R212" s="322">
        <f t="shared" si="33"/>
        <v>0.93963042698241839</v>
      </c>
      <c r="S212" s="322">
        <f t="shared" si="33"/>
        <v>0.97718451887986557</v>
      </c>
      <c r="T212" s="322">
        <f t="shared" si="33"/>
        <v>0.91871046561540382</v>
      </c>
      <c r="U212" s="322">
        <f t="shared" si="33"/>
        <v>1.1568676087736915</v>
      </c>
      <c r="V212" s="322">
        <f t="shared" si="33"/>
        <v>0.95570893562989767</v>
      </c>
      <c r="W212" s="322">
        <f t="shared" si="33"/>
        <v>0.86599169648392293</v>
      </c>
      <c r="X212" s="322">
        <f t="shared" si="33"/>
        <v>1.0902993533657603</v>
      </c>
      <c r="Y212" s="322">
        <f t="shared" si="33"/>
        <v>0.895353148658112</v>
      </c>
      <c r="Z212" s="322">
        <f t="shared" si="33"/>
        <v>1.0992090250310791</v>
      </c>
      <c r="AA212" s="322">
        <f t="shared" si="28"/>
        <v>1.0854538639651663</v>
      </c>
      <c r="AB212" s="322">
        <f t="shared" si="29"/>
        <v>0.99490457742779326</v>
      </c>
      <c r="AC212" s="322">
        <f t="shared" si="30"/>
        <v>1.0709748929169423</v>
      </c>
      <c r="AD212" s="322">
        <f t="shared" si="31"/>
        <v>0.96149246400264865</v>
      </c>
      <c r="AE212" s="322">
        <f t="shared" si="31"/>
        <v>1.0244045643042965</v>
      </c>
    </row>
    <row r="213" spans="1:31" ht="38.25" x14ac:dyDescent="0.2">
      <c r="A213" s="323" t="s">
        <v>82</v>
      </c>
      <c r="H213" s="318"/>
      <c r="I213" s="318"/>
      <c r="J213" s="318"/>
      <c r="K213" s="318"/>
      <c r="L213" s="318"/>
      <c r="M213" s="322">
        <f t="shared" si="32"/>
        <v>0.92072735292970564</v>
      </c>
      <c r="N213" s="322">
        <f t="shared" ref="N213:Z213" si="34">+N147/M81</f>
        <v>1.1158526732197012</v>
      </c>
      <c r="O213" s="322">
        <f t="shared" si="34"/>
        <v>0.93154358154940164</v>
      </c>
      <c r="P213" s="322">
        <f t="shared" si="34"/>
        <v>0.94567950107507659</v>
      </c>
      <c r="Q213" s="322">
        <f t="shared" si="34"/>
        <v>1.1656354743374604</v>
      </c>
      <c r="R213" s="322">
        <f t="shared" si="34"/>
        <v>0.93874102658050929</v>
      </c>
      <c r="S213" s="322">
        <f t="shared" si="34"/>
        <v>0.97872660739876582</v>
      </c>
      <c r="T213" s="322">
        <f t="shared" si="34"/>
        <v>0.91100658904510046</v>
      </c>
      <c r="U213" s="322">
        <f t="shared" si="34"/>
        <v>1.1637153009748289</v>
      </c>
      <c r="V213" s="322">
        <f t="shared" si="34"/>
        <v>0.95582821758584147</v>
      </c>
      <c r="W213" s="322">
        <f t="shared" si="34"/>
        <v>0.85303219166446076</v>
      </c>
      <c r="X213" s="322">
        <f t="shared" si="34"/>
        <v>1.091621481673448</v>
      </c>
      <c r="Y213" s="322">
        <f t="shared" si="34"/>
        <v>0.88953251001319111</v>
      </c>
      <c r="Z213" s="322">
        <f t="shared" si="34"/>
        <v>1.1048733372072934</v>
      </c>
      <c r="AA213" s="322">
        <f t="shared" si="28"/>
        <v>1.0908104171403328</v>
      </c>
      <c r="AB213" s="322">
        <f t="shared" si="29"/>
        <v>0.9918219512420281</v>
      </c>
      <c r="AC213" s="322">
        <f t="shared" si="30"/>
        <v>1.0737788183426469</v>
      </c>
      <c r="AD213" s="322">
        <f t="shared" si="31"/>
        <v>0.95773776863244342</v>
      </c>
      <c r="AE213" s="322">
        <f t="shared" si="31"/>
        <v>1.0233673160224159</v>
      </c>
    </row>
    <row r="214" spans="1:31" x14ac:dyDescent="0.2">
      <c r="A214" s="323" t="s">
        <v>83</v>
      </c>
      <c r="H214" s="318"/>
      <c r="I214" s="318"/>
      <c r="J214" s="318"/>
      <c r="K214" s="318"/>
      <c r="L214" s="318"/>
      <c r="M214" s="322">
        <f t="shared" si="32"/>
        <v>1.032553617723309</v>
      </c>
      <c r="N214" s="322">
        <f t="shared" ref="N214:Z214" si="35">+N148/M82</f>
        <v>1.070660641944531</v>
      </c>
      <c r="O214" s="322">
        <f t="shared" si="35"/>
        <v>1.0216699823538007</v>
      </c>
      <c r="P214" s="322">
        <f t="shared" si="35"/>
        <v>0.95842296208302569</v>
      </c>
      <c r="Q214" s="322">
        <f t="shared" si="35"/>
        <v>0.97213189349966145</v>
      </c>
      <c r="R214" s="322">
        <f t="shared" si="35"/>
        <v>0.95798219069621149</v>
      </c>
      <c r="S214" s="322">
        <f t="shared" si="35"/>
        <v>0.93738650808062463</v>
      </c>
      <c r="T214" s="322">
        <f t="shared" si="35"/>
        <v>1.0772221973194676</v>
      </c>
      <c r="U214" s="322">
        <f t="shared" si="35"/>
        <v>1.0280846700075461</v>
      </c>
      <c r="V214" s="322">
        <f t="shared" si="35"/>
        <v>0.9611710013360909</v>
      </c>
      <c r="W214" s="322">
        <f t="shared" si="35"/>
        <v>1.1013307679974347</v>
      </c>
      <c r="X214" s="322">
        <f t="shared" si="35"/>
        <v>1.0780872418111584</v>
      </c>
      <c r="Y214" s="322">
        <f t="shared" si="35"/>
        <v>0.99792026369486742</v>
      </c>
      <c r="Z214" s="322">
        <f t="shared" si="35"/>
        <v>0.99359706452302188</v>
      </c>
      <c r="AA214" s="322">
        <f t="shared" si="28"/>
        <v>0.98823103123414735</v>
      </c>
      <c r="AB214" s="322">
        <f t="shared" si="29"/>
        <v>1.0546901012333609</v>
      </c>
      <c r="AC214" s="322">
        <f t="shared" si="30"/>
        <v>1.0262067523233169</v>
      </c>
      <c r="AD214" s="322">
        <f t="shared" si="31"/>
        <v>1.0288742433056119</v>
      </c>
      <c r="AE214" s="322">
        <f t="shared" si="31"/>
        <v>1.0561010675721147</v>
      </c>
    </row>
    <row r="215" spans="1:31" x14ac:dyDescent="0.2">
      <c r="A215" s="323" t="s">
        <v>84</v>
      </c>
      <c r="H215" s="318"/>
      <c r="I215" s="318"/>
      <c r="J215" s="318"/>
      <c r="K215" s="318"/>
      <c r="L215" s="318"/>
      <c r="M215" s="322">
        <f t="shared" si="32"/>
        <v>0.94455270150575732</v>
      </c>
      <c r="N215" s="322">
        <f t="shared" ref="N215:Z215" si="36">+N149/M83</f>
        <v>1.1303815190759539</v>
      </c>
      <c r="O215" s="322">
        <f t="shared" si="36"/>
        <v>1.0556808570623062</v>
      </c>
      <c r="P215" s="322">
        <f t="shared" si="36"/>
        <v>1.0589941972920696</v>
      </c>
      <c r="Q215" s="322">
        <f t="shared" si="36"/>
        <v>0.93903925871738603</v>
      </c>
      <c r="R215" s="322">
        <f t="shared" si="36"/>
        <v>0.95095640569395012</v>
      </c>
      <c r="S215" s="322">
        <f t="shared" si="36"/>
        <v>1.0528704939919893</v>
      </c>
      <c r="T215" s="322">
        <f t="shared" si="36"/>
        <v>1.0764478764478764</v>
      </c>
      <c r="U215" s="322">
        <f t="shared" si="36"/>
        <v>1.0189607461309829</v>
      </c>
      <c r="V215" s="322">
        <f t="shared" si="36"/>
        <v>0.87291866028708132</v>
      </c>
      <c r="W215" s="322">
        <f t="shared" si="36"/>
        <v>0.99968873210209586</v>
      </c>
      <c r="X215" s="322">
        <f t="shared" si="36"/>
        <v>0.96330833164402996</v>
      </c>
      <c r="Y215" s="322">
        <f t="shared" si="36"/>
        <v>1.0496453900709219</v>
      </c>
      <c r="Z215" s="322">
        <f t="shared" si="36"/>
        <v>1.0903459449156581</v>
      </c>
      <c r="AA215" s="322">
        <f t="shared" si="28"/>
        <v>0.99413015737983834</v>
      </c>
      <c r="AB215" s="322">
        <f t="shared" si="29"/>
        <v>1.0152594952628491</v>
      </c>
      <c r="AC215" s="322">
        <f t="shared" si="30"/>
        <v>0.97887494941319309</v>
      </c>
      <c r="AD215" s="322">
        <f t="shared" si="31"/>
        <v>1.0060625656777948</v>
      </c>
      <c r="AE215" s="322">
        <f t="shared" si="31"/>
        <v>0.86878170667070498</v>
      </c>
    </row>
    <row r="216" spans="1:31" x14ac:dyDescent="0.2">
      <c r="A216" s="323" t="s">
        <v>85</v>
      </c>
      <c r="H216" s="318"/>
      <c r="I216" s="318"/>
      <c r="J216" s="318"/>
      <c r="K216" s="318"/>
      <c r="L216" s="318"/>
      <c r="M216" s="322">
        <f t="shared" si="32"/>
        <v>0.97719915355185893</v>
      </c>
      <c r="N216" s="322">
        <f t="shared" ref="N216:Z216" si="37">+N150/M84</f>
        <v>1.0747958084933162</v>
      </c>
      <c r="O216" s="322">
        <f t="shared" si="37"/>
        <v>1.0315454449364041</v>
      </c>
      <c r="P216" s="322">
        <f t="shared" si="37"/>
        <v>0.99219656693157077</v>
      </c>
      <c r="Q216" s="322">
        <f t="shared" si="37"/>
        <v>1.0497656480459745</v>
      </c>
      <c r="R216" s="322">
        <f t="shared" si="37"/>
        <v>1.1307019926169568</v>
      </c>
      <c r="S216" s="322">
        <f t="shared" si="37"/>
        <v>1.2383221217704272</v>
      </c>
      <c r="T216" s="322">
        <f t="shared" si="37"/>
        <v>0.87746450709858026</v>
      </c>
      <c r="U216" s="322">
        <f t="shared" si="37"/>
        <v>1.0057871298314152</v>
      </c>
      <c r="V216" s="322">
        <f t="shared" si="37"/>
        <v>1.1868820750450506</v>
      </c>
      <c r="W216" s="322">
        <f t="shared" si="37"/>
        <v>0.65198206122831559</v>
      </c>
      <c r="X216" s="322">
        <f t="shared" si="37"/>
        <v>1.0055366058628701</v>
      </c>
      <c r="Y216" s="322">
        <f t="shared" si="37"/>
        <v>0.85147676217131918</v>
      </c>
      <c r="Z216" s="322">
        <f t="shared" si="37"/>
        <v>1.1473600830351534</v>
      </c>
      <c r="AA216" s="322">
        <f t="shared" si="28"/>
        <v>1.0700025271670457</v>
      </c>
      <c r="AB216" s="322">
        <f t="shared" si="29"/>
        <v>0.85090310884308062</v>
      </c>
      <c r="AC216" s="322">
        <f t="shared" si="30"/>
        <v>0.93624272489355886</v>
      </c>
      <c r="AD216" s="322">
        <f t="shared" si="31"/>
        <v>1.200228832951945</v>
      </c>
      <c r="AE216" s="322">
        <f t="shared" si="31"/>
        <v>1.5851014222429471</v>
      </c>
    </row>
    <row r="217" spans="1:31" x14ac:dyDescent="0.2">
      <c r="A217" s="323" t="s">
        <v>86</v>
      </c>
      <c r="H217" s="318"/>
      <c r="I217" s="318"/>
      <c r="J217" s="318"/>
      <c r="K217" s="318"/>
      <c r="L217" s="318"/>
      <c r="M217" s="322">
        <f t="shared" si="32"/>
        <v>1.1421177940128613</v>
      </c>
      <c r="N217" s="322">
        <f t="shared" ref="N217:Z217" si="38">+N151/M85</f>
        <v>1.0749381039281034</v>
      </c>
      <c r="O217" s="322">
        <f t="shared" si="38"/>
        <v>1.0755378930765036</v>
      </c>
      <c r="P217" s="322">
        <f t="shared" si="38"/>
        <v>1.1084436532741393</v>
      </c>
      <c r="Q217" s="322">
        <f t="shared" si="38"/>
        <v>1.0959140640512457</v>
      </c>
      <c r="R217" s="322">
        <f t="shared" si="38"/>
        <v>1.0847394302600706</v>
      </c>
      <c r="S217" s="322">
        <f t="shared" si="38"/>
        <v>1.0876191376372877</v>
      </c>
      <c r="T217" s="322">
        <f t="shared" si="38"/>
        <v>1.0284770506350147</v>
      </c>
      <c r="U217" s="322">
        <f t="shared" si="38"/>
        <v>1.0280822003362398</v>
      </c>
      <c r="V217" s="322">
        <f t="shared" si="38"/>
        <v>0.82217295687168057</v>
      </c>
      <c r="W217" s="322">
        <f t="shared" si="38"/>
        <v>1.1349297628046777</v>
      </c>
      <c r="X217" s="322">
        <f t="shared" si="38"/>
        <v>1.0575662103460468</v>
      </c>
      <c r="Y217" s="322">
        <f t="shared" si="38"/>
        <v>0.95568100071052298</v>
      </c>
      <c r="Z217" s="322">
        <f t="shared" si="38"/>
        <v>1.0307578648614424</v>
      </c>
      <c r="AA217" s="322">
        <f t="shared" si="28"/>
        <v>1.079875039855509</v>
      </c>
      <c r="AB217" s="322">
        <f t="shared" si="29"/>
        <v>1.0657894291950092</v>
      </c>
      <c r="AC217" s="322">
        <f t="shared" si="30"/>
        <v>1.0199419443260882</v>
      </c>
      <c r="AD217" s="322">
        <f t="shared" si="31"/>
        <v>1.0318425594793574</v>
      </c>
      <c r="AE217" s="322">
        <f t="shared" si="31"/>
        <v>1.0123737849363588</v>
      </c>
    </row>
    <row r="218" spans="1:31" x14ac:dyDescent="0.2">
      <c r="A218" s="323" t="s">
        <v>87</v>
      </c>
      <c r="H218" s="318"/>
      <c r="I218" s="318"/>
      <c r="J218" s="318"/>
      <c r="K218" s="318"/>
      <c r="L218" s="318"/>
      <c r="M218" s="322">
        <f t="shared" si="32"/>
        <v>1.0783834661753515</v>
      </c>
      <c r="N218" s="322">
        <f t="shared" ref="N218:Z218" si="39">+N152/M86</f>
        <v>1.0337115880286105</v>
      </c>
      <c r="O218" s="322">
        <f t="shared" si="39"/>
        <v>1.063295687935002</v>
      </c>
      <c r="P218" s="322">
        <f t="shared" si="39"/>
        <v>1.0156563077134593</v>
      </c>
      <c r="Q218" s="322">
        <f t="shared" si="39"/>
        <v>0.97954347916063078</v>
      </c>
      <c r="R218" s="322">
        <f t="shared" si="39"/>
        <v>0.97195066005863351</v>
      </c>
      <c r="S218" s="322">
        <f t="shared" si="39"/>
        <v>1.0238574745467754</v>
      </c>
      <c r="T218" s="322">
        <f t="shared" si="39"/>
        <v>0.90483387079748889</v>
      </c>
      <c r="U218" s="322">
        <f t="shared" si="39"/>
        <v>0.9816635780618832</v>
      </c>
      <c r="V218" s="322">
        <f t="shared" si="39"/>
        <v>0.97875058211433508</v>
      </c>
      <c r="W218" s="322">
        <f t="shared" si="39"/>
        <v>0.9739111509121382</v>
      </c>
      <c r="X218" s="322">
        <f t="shared" si="39"/>
        <v>1.030944495431148</v>
      </c>
      <c r="Y218" s="322">
        <f t="shared" si="39"/>
        <v>1.0284925811636632</v>
      </c>
      <c r="Z218" s="322">
        <f t="shared" si="39"/>
        <v>1.0276661096896713</v>
      </c>
      <c r="AA218" s="322">
        <f t="shared" si="28"/>
        <v>0.99428409754280656</v>
      </c>
      <c r="AB218" s="322">
        <f t="shared" si="29"/>
        <v>1.0388320786794094</v>
      </c>
      <c r="AC218" s="322">
        <f t="shared" si="30"/>
        <v>1.0315648577384626</v>
      </c>
      <c r="AD218" s="322">
        <f t="shared" si="31"/>
        <v>1.0131352807426788</v>
      </c>
      <c r="AE218" s="322">
        <f t="shared" si="31"/>
        <v>1.0160214049407505</v>
      </c>
    </row>
    <row r="219" spans="1:31" ht="25.5" x14ac:dyDescent="0.2">
      <c r="A219" s="323" t="s">
        <v>88</v>
      </c>
      <c r="H219" s="318"/>
      <c r="I219" s="318"/>
      <c r="J219" s="318"/>
      <c r="K219" s="318"/>
      <c r="L219" s="318"/>
      <c r="M219" s="322">
        <f t="shared" si="32"/>
        <v>1.0949466907585348</v>
      </c>
      <c r="N219" s="322">
        <f t="shared" ref="N219:Z219" si="40">+N153/M87</f>
        <v>1.1359719394576113</v>
      </c>
      <c r="O219" s="322">
        <f t="shared" si="40"/>
        <v>0.94138964749302434</v>
      </c>
      <c r="P219" s="322">
        <f t="shared" si="40"/>
        <v>0.91314500849440061</v>
      </c>
      <c r="Q219" s="322">
        <f t="shared" si="40"/>
        <v>0.95955483110431872</v>
      </c>
      <c r="R219" s="322">
        <f t="shared" si="40"/>
        <v>0.89768827181707789</v>
      </c>
      <c r="S219" s="322">
        <f t="shared" si="40"/>
        <v>1.0166112214498511</v>
      </c>
      <c r="T219" s="322">
        <f t="shared" si="40"/>
        <v>0.95397851251895416</v>
      </c>
      <c r="U219" s="322">
        <f t="shared" si="40"/>
        <v>0.88273924770825507</v>
      </c>
      <c r="V219" s="322">
        <f t="shared" si="40"/>
        <v>0.81657078169946073</v>
      </c>
      <c r="W219" s="322">
        <f t="shared" si="40"/>
        <v>0.98102710913392799</v>
      </c>
      <c r="X219" s="322">
        <f t="shared" si="40"/>
        <v>1.1736819658147699</v>
      </c>
      <c r="Y219" s="322">
        <f t="shared" si="40"/>
        <v>0.93932538726145354</v>
      </c>
      <c r="Z219" s="322">
        <f t="shared" si="40"/>
        <v>1.0131384885239152</v>
      </c>
      <c r="AA219" s="322">
        <f t="shared" si="28"/>
        <v>1.073537969755338</v>
      </c>
      <c r="AB219" s="322">
        <f t="shared" si="29"/>
        <v>1.0214784572877487</v>
      </c>
      <c r="AC219" s="322">
        <f t="shared" si="30"/>
        <v>1.0413127605981538</v>
      </c>
      <c r="AD219" s="322">
        <f t="shared" si="31"/>
        <v>1.0640481109163433</v>
      </c>
      <c r="AE219" s="322">
        <f t="shared" si="31"/>
        <v>0.96955974094661967</v>
      </c>
    </row>
    <row r="220" spans="1:31" ht="25.5" x14ac:dyDescent="0.2">
      <c r="A220" s="323" t="s">
        <v>89</v>
      </c>
      <c r="H220" s="318"/>
      <c r="I220" s="318"/>
      <c r="J220" s="318"/>
      <c r="K220" s="318"/>
      <c r="L220" s="318"/>
      <c r="M220" s="322">
        <f t="shared" si="32"/>
        <v>1.1094519439374635</v>
      </c>
      <c r="N220" s="322">
        <f t="shared" ref="N220:Z220" si="41">+N154/M88</f>
        <v>1.1542876477832735</v>
      </c>
      <c r="O220" s="322">
        <f t="shared" si="41"/>
        <v>1.0334827329681342</v>
      </c>
      <c r="P220" s="322">
        <f t="shared" si="41"/>
        <v>1.0275574208317435</v>
      </c>
      <c r="Q220" s="322">
        <f t="shared" si="41"/>
        <v>1.0438313852880454</v>
      </c>
      <c r="R220" s="322">
        <f t="shared" si="41"/>
        <v>1.0104990979648227</v>
      </c>
      <c r="S220" s="322">
        <f t="shared" si="41"/>
        <v>1.0129196176460138</v>
      </c>
      <c r="T220" s="322">
        <f t="shared" si="41"/>
        <v>0.95874518087113447</v>
      </c>
      <c r="U220" s="322">
        <f t="shared" si="41"/>
        <v>0.95289680981456548</v>
      </c>
      <c r="V220" s="322">
        <f t="shared" si="41"/>
        <v>0.91170369870077239</v>
      </c>
      <c r="W220" s="322">
        <f t="shared" si="41"/>
        <v>1.1266746086484001</v>
      </c>
      <c r="X220" s="322">
        <f t="shared" si="41"/>
        <v>1.0225650601881153</v>
      </c>
      <c r="Y220" s="322">
        <f t="shared" si="41"/>
        <v>0.90964374815475257</v>
      </c>
      <c r="Z220" s="322">
        <f t="shared" si="41"/>
        <v>1.0206683033761559</v>
      </c>
      <c r="AA220" s="322">
        <f t="shared" si="28"/>
        <v>1.0563725788879763</v>
      </c>
      <c r="AB220" s="322">
        <f t="shared" si="29"/>
        <v>1.0420322385481633</v>
      </c>
      <c r="AC220" s="322">
        <f t="shared" si="30"/>
        <v>1.0516575352039594</v>
      </c>
      <c r="AD220" s="322">
        <f t="shared" si="31"/>
        <v>1.0335152134633017</v>
      </c>
      <c r="AE220" s="322">
        <f t="shared" si="31"/>
        <v>1.0110958238682364</v>
      </c>
    </row>
    <row r="221" spans="1:31" ht="25.5" x14ac:dyDescent="0.2">
      <c r="A221" s="323" t="s">
        <v>90</v>
      </c>
      <c r="H221" s="318"/>
      <c r="I221" s="318"/>
      <c r="J221" s="318"/>
      <c r="K221" s="318"/>
      <c r="L221" s="318"/>
      <c r="M221" s="322">
        <f t="shared" si="32"/>
        <v>1.1369745134266407</v>
      </c>
      <c r="N221" s="322">
        <f t="shared" ref="N221:Z221" si="42">+N155/M89</f>
        <v>1.1365871729069805</v>
      </c>
      <c r="O221" s="322">
        <f t="shared" si="42"/>
        <v>1.000858357150811</v>
      </c>
      <c r="P221" s="322">
        <f t="shared" si="42"/>
        <v>1.0044720296170973</v>
      </c>
      <c r="Q221" s="322">
        <f t="shared" si="42"/>
        <v>1.0581014692059434</v>
      </c>
      <c r="R221" s="322">
        <f t="shared" si="42"/>
        <v>0.9857366605659581</v>
      </c>
      <c r="S221" s="322">
        <f t="shared" si="42"/>
        <v>1.0157683447916341</v>
      </c>
      <c r="T221" s="322">
        <f t="shared" si="42"/>
        <v>0.95272266081690149</v>
      </c>
      <c r="U221" s="322">
        <f t="shared" si="42"/>
        <v>1.0173621819964731</v>
      </c>
      <c r="V221" s="322">
        <f t="shared" si="42"/>
        <v>0.77796715394611515</v>
      </c>
      <c r="W221" s="322">
        <f t="shared" si="42"/>
        <v>1.0762818465944826</v>
      </c>
      <c r="X221" s="322">
        <f t="shared" si="42"/>
        <v>0.95853323076205799</v>
      </c>
      <c r="Y221" s="322">
        <f t="shared" si="42"/>
        <v>0.93801816580373665</v>
      </c>
      <c r="Z221" s="322">
        <f t="shared" si="42"/>
        <v>1.024558426971617</v>
      </c>
      <c r="AA221" s="322">
        <f t="shared" si="28"/>
        <v>1.08515385245827</v>
      </c>
      <c r="AB221" s="322">
        <f t="shared" si="29"/>
        <v>1.0557187129853483</v>
      </c>
      <c r="AC221" s="322">
        <f t="shared" si="30"/>
        <v>1.0731795807836741</v>
      </c>
      <c r="AD221" s="322">
        <f t="shared" si="31"/>
        <v>1.0887466358825288</v>
      </c>
      <c r="AE221" s="322">
        <f t="shared" si="31"/>
        <v>1.0253940899183942</v>
      </c>
    </row>
    <row r="222" spans="1:31" x14ac:dyDescent="0.2">
      <c r="A222" s="323" t="s">
        <v>91</v>
      </c>
      <c r="H222" s="318"/>
      <c r="I222" s="318"/>
      <c r="J222" s="318"/>
      <c r="K222" s="318"/>
      <c r="L222" s="318"/>
      <c r="M222" s="322">
        <f t="shared" si="32"/>
        <v>1.1070393192856516</v>
      </c>
      <c r="N222" s="322">
        <f t="shared" ref="N222:Z222" si="43">+N156/M90</f>
        <v>1.1160562301774137</v>
      </c>
      <c r="O222" s="322">
        <f t="shared" si="43"/>
        <v>1.01799070324047</v>
      </c>
      <c r="P222" s="322">
        <f t="shared" si="43"/>
        <v>1.0633431299173071</v>
      </c>
      <c r="Q222" s="322">
        <f t="shared" si="43"/>
        <v>1.0345684868557585</v>
      </c>
      <c r="R222" s="322">
        <f t="shared" si="43"/>
        <v>1.0207800011523867</v>
      </c>
      <c r="S222" s="322">
        <f t="shared" si="43"/>
        <v>1.0664987486363344</v>
      </c>
      <c r="T222" s="322">
        <f t="shared" si="43"/>
        <v>0.98636975645324887</v>
      </c>
      <c r="U222" s="322">
        <f t="shared" si="43"/>
        <v>0.96985629284247887</v>
      </c>
      <c r="V222" s="322">
        <f t="shared" si="43"/>
        <v>1.0169110365071024</v>
      </c>
      <c r="W222" s="322">
        <f t="shared" si="43"/>
        <v>1.3073499028753028</v>
      </c>
      <c r="X222" s="322">
        <f t="shared" si="43"/>
        <v>1.0467096083841256</v>
      </c>
      <c r="Y222" s="322">
        <f t="shared" si="43"/>
        <v>0.87116349715744068</v>
      </c>
      <c r="Z222" s="322">
        <f t="shared" si="43"/>
        <v>1.0227056387641507</v>
      </c>
      <c r="AA222" s="322">
        <f t="shared" si="28"/>
        <v>1.0470258622911608</v>
      </c>
      <c r="AB222" s="322">
        <f t="shared" si="29"/>
        <v>1.0632131310500395</v>
      </c>
      <c r="AC222" s="322">
        <f t="shared" si="30"/>
        <v>1.0776722544174637</v>
      </c>
      <c r="AD222" s="322">
        <f t="shared" si="31"/>
        <v>0.98858265636620024</v>
      </c>
      <c r="AE222" s="322">
        <f t="shared" si="31"/>
        <v>1.0035410112021803</v>
      </c>
    </row>
    <row r="223" spans="1:31" ht="25.5" x14ac:dyDescent="0.2">
      <c r="A223" s="323" t="s">
        <v>92</v>
      </c>
      <c r="H223" s="318"/>
      <c r="I223" s="318"/>
      <c r="J223" s="318"/>
      <c r="K223" s="318"/>
      <c r="L223" s="318"/>
      <c r="M223" s="322">
        <f t="shared" si="32"/>
        <v>1.08251708350881</v>
      </c>
      <c r="N223" s="322">
        <f t="shared" ref="N223:Z223" si="44">+N157/M91</f>
        <v>1.2170854684782098</v>
      </c>
      <c r="O223" s="322">
        <f t="shared" si="44"/>
        <v>1.0832200523855309</v>
      </c>
      <c r="P223" s="322">
        <f t="shared" si="44"/>
        <v>1.0143371716428822</v>
      </c>
      <c r="Q223" s="322">
        <f t="shared" si="44"/>
        <v>1.0399477432823643</v>
      </c>
      <c r="R223" s="322">
        <f t="shared" si="44"/>
        <v>1.0235538448065191</v>
      </c>
      <c r="S223" s="322">
        <f t="shared" si="44"/>
        <v>0.95864496942767519</v>
      </c>
      <c r="T223" s="322">
        <f t="shared" si="44"/>
        <v>0.93502136850328565</v>
      </c>
      <c r="U223" s="322">
        <f t="shared" si="44"/>
        <v>0.87043087167305933</v>
      </c>
      <c r="V223" s="322">
        <f t="shared" si="44"/>
        <v>0.93446634530012262</v>
      </c>
      <c r="W223" s="322">
        <f t="shared" si="44"/>
        <v>0.93440421066051094</v>
      </c>
      <c r="X223" s="322">
        <f t="shared" si="44"/>
        <v>1.0449643312984198</v>
      </c>
      <c r="Y223" s="322">
        <f t="shared" si="44"/>
        <v>0.95638739131645123</v>
      </c>
      <c r="Z223" s="322">
        <f t="shared" si="44"/>
        <v>1.0130837349426536</v>
      </c>
      <c r="AA223" s="322">
        <f t="shared" si="28"/>
        <v>1.0437203624583313</v>
      </c>
      <c r="AB223" s="322">
        <f t="shared" si="29"/>
        <v>0.98745501331204599</v>
      </c>
      <c r="AC223" s="322">
        <f t="shared" si="30"/>
        <v>0.9747230862772398</v>
      </c>
      <c r="AD223" s="322">
        <f t="shared" si="31"/>
        <v>1.0609604039353739</v>
      </c>
      <c r="AE223" s="322">
        <f t="shared" si="31"/>
        <v>1.0080157747132341</v>
      </c>
    </row>
    <row r="224" spans="1:31" x14ac:dyDescent="0.2">
      <c r="A224" s="323" t="s">
        <v>93</v>
      </c>
      <c r="H224" s="318"/>
      <c r="I224" s="318"/>
      <c r="J224" s="318"/>
      <c r="K224" s="318"/>
      <c r="L224" s="318"/>
      <c r="M224" s="322">
        <f t="shared" si="32"/>
        <v>0.76314778646494907</v>
      </c>
      <c r="N224" s="322">
        <f t="shared" ref="N224:Z224" si="45">+N158/M92</f>
        <v>0.95030120242866778</v>
      </c>
      <c r="O224" s="322">
        <f t="shared" si="45"/>
        <v>1.0764942475585992</v>
      </c>
      <c r="P224" s="322">
        <f t="shared" si="45"/>
        <v>1.0316293526451146</v>
      </c>
      <c r="Q224" s="322">
        <f t="shared" si="45"/>
        <v>1.0338424337618319</v>
      </c>
      <c r="R224" s="322">
        <f t="shared" si="45"/>
        <v>1.1422322896889103</v>
      </c>
      <c r="S224" s="322">
        <f t="shared" si="45"/>
        <v>0.97354127528142931</v>
      </c>
      <c r="T224" s="322">
        <f t="shared" si="45"/>
        <v>0.98898204798952594</v>
      </c>
      <c r="U224" s="322">
        <f t="shared" si="45"/>
        <v>1.0570890817590641</v>
      </c>
      <c r="V224" s="322">
        <f t="shared" si="45"/>
        <v>0.83413696903648993</v>
      </c>
      <c r="W224" s="322">
        <f t="shared" si="45"/>
        <v>1.0701281236366131</v>
      </c>
      <c r="X224" s="322">
        <f t="shared" si="45"/>
        <v>1.0063853390074959</v>
      </c>
      <c r="Y224" s="322">
        <f t="shared" si="45"/>
        <v>0.91408926185523542</v>
      </c>
      <c r="Z224" s="322">
        <f t="shared" si="45"/>
        <v>0.97325359668792466</v>
      </c>
      <c r="AA224" s="322">
        <f t="shared" si="28"/>
        <v>1.0316411746629071</v>
      </c>
      <c r="AB224" s="322">
        <f t="shared" si="29"/>
        <v>0.89231061037138193</v>
      </c>
      <c r="AC224" s="322">
        <f t="shared" si="30"/>
        <v>0.96873529071774878</v>
      </c>
      <c r="AD224" s="322">
        <f t="shared" si="31"/>
        <v>1.0780732602613137</v>
      </c>
      <c r="AE224" s="322">
        <f t="shared" si="31"/>
        <v>1.0595782328873409</v>
      </c>
    </row>
    <row r="225" spans="1:31" x14ac:dyDescent="0.2">
      <c r="A225" s="323" t="s">
        <v>94</v>
      </c>
      <c r="H225" s="318"/>
      <c r="I225" s="318"/>
      <c r="J225" s="318"/>
      <c r="K225" s="318"/>
      <c r="L225" s="318"/>
      <c r="M225" s="322">
        <f t="shared" si="32"/>
        <v>1.1434857707967869</v>
      </c>
      <c r="N225" s="322">
        <f t="shared" ref="N225:Z225" si="46">+N159/M93</f>
        <v>0.97323137601814058</v>
      </c>
      <c r="O225" s="322">
        <f t="shared" si="46"/>
        <v>1.0252100522506746</v>
      </c>
      <c r="P225" s="322">
        <f t="shared" si="46"/>
        <v>0.9981864752538554</v>
      </c>
      <c r="Q225" s="322">
        <f t="shared" si="46"/>
        <v>1.0858127865620324</v>
      </c>
      <c r="R225" s="322">
        <f t="shared" si="46"/>
        <v>1.0995515855408684</v>
      </c>
      <c r="S225" s="322">
        <f t="shared" si="46"/>
        <v>1.0363482189494821</v>
      </c>
      <c r="T225" s="322">
        <f t="shared" si="46"/>
        <v>1.036189012588091</v>
      </c>
      <c r="U225" s="322">
        <f t="shared" si="46"/>
        <v>0.98337805855984406</v>
      </c>
      <c r="V225" s="322">
        <f t="shared" si="46"/>
        <v>0.80383571623325722</v>
      </c>
      <c r="W225" s="322">
        <f t="shared" si="46"/>
        <v>1.0900618732551794</v>
      </c>
      <c r="X225" s="322">
        <f t="shared" si="46"/>
        <v>1.0624871896478691</v>
      </c>
      <c r="Y225" s="322">
        <f t="shared" si="46"/>
        <v>1.0331468353206432</v>
      </c>
      <c r="Z225" s="322">
        <f t="shared" si="46"/>
        <v>1.0694405858149709</v>
      </c>
      <c r="AA225" s="322">
        <f t="shared" si="28"/>
        <v>1.0836145870702607</v>
      </c>
      <c r="AB225" s="322">
        <f t="shared" si="29"/>
        <v>1.0315079502716527</v>
      </c>
      <c r="AC225" s="322">
        <f t="shared" si="30"/>
        <v>1.0002401976923088</v>
      </c>
      <c r="AD225" s="322">
        <f t="shared" si="31"/>
        <v>0.96946100745172059</v>
      </c>
      <c r="AE225" s="322">
        <f t="shared" si="31"/>
        <v>0.99351165533397245</v>
      </c>
    </row>
    <row r="226" spans="1:31" x14ac:dyDescent="0.2">
      <c r="A226" s="323" t="s">
        <v>95</v>
      </c>
      <c r="H226" s="318"/>
      <c r="I226" s="318"/>
      <c r="J226" s="318"/>
      <c r="K226" s="318"/>
      <c r="L226" s="318"/>
      <c r="M226" s="322">
        <f t="shared" si="32"/>
        <v>0.99747648035417824</v>
      </c>
      <c r="N226" s="322">
        <f t="shared" ref="N226:Z226" si="47">+N160/M94</f>
        <v>1.1319293831079771</v>
      </c>
      <c r="O226" s="322">
        <f t="shared" si="47"/>
        <v>1.0827158529795085</v>
      </c>
      <c r="P226" s="322">
        <f t="shared" si="47"/>
        <v>1.1513893011848184</v>
      </c>
      <c r="Q226" s="322">
        <f t="shared" si="47"/>
        <v>1.0527287537333696</v>
      </c>
      <c r="R226" s="322">
        <f t="shared" si="47"/>
        <v>1.0370999127692411</v>
      </c>
      <c r="S226" s="322">
        <f t="shared" si="47"/>
        <v>1.0701416869335849</v>
      </c>
      <c r="T226" s="322">
        <f t="shared" si="47"/>
        <v>0.92516953094293708</v>
      </c>
      <c r="U226" s="322">
        <f t="shared" si="47"/>
        <v>1.0518376008831631</v>
      </c>
      <c r="V226" s="322">
        <f t="shared" si="47"/>
        <v>1.0296406137506027</v>
      </c>
      <c r="W226" s="322">
        <f t="shared" si="47"/>
        <v>1.0792657146940428</v>
      </c>
      <c r="X226" s="322">
        <f t="shared" si="47"/>
        <v>1.0915067826838891</v>
      </c>
      <c r="Y226" s="322">
        <f t="shared" si="47"/>
        <v>1.0006346956434151</v>
      </c>
      <c r="Z226" s="322">
        <f t="shared" si="47"/>
        <v>0.90771734209707089</v>
      </c>
      <c r="AA226" s="322">
        <f t="shared" si="28"/>
        <v>1.0423991467019096</v>
      </c>
      <c r="AB226" s="322">
        <f t="shared" si="29"/>
        <v>1.0379440524261465</v>
      </c>
      <c r="AC226" s="322">
        <f t="shared" si="30"/>
        <v>1.0123620420511397</v>
      </c>
      <c r="AD226" s="322">
        <f t="shared" si="31"/>
        <v>1.0447099360511924</v>
      </c>
      <c r="AE226" s="322">
        <f t="shared" si="31"/>
        <v>0.95821190284536373</v>
      </c>
    </row>
    <row r="227" spans="1:31" ht="25.5" x14ac:dyDescent="0.2">
      <c r="A227" s="323" t="s">
        <v>96</v>
      </c>
      <c r="H227" s="318"/>
      <c r="I227" s="318"/>
      <c r="J227" s="318"/>
      <c r="K227" s="318"/>
      <c r="L227" s="318"/>
      <c r="M227" s="322">
        <f t="shared" si="32"/>
        <v>1.1464060787784642</v>
      </c>
      <c r="N227" s="322">
        <f t="shared" ref="N227:Z227" si="48">+N161/M95</f>
        <v>1.1376868005838605</v>
      </c>
      <c r="O227" s="322">
        <f t="shared" si="48"/>
        <v>1.0948600068680585</v>
      </c>
      <c r="P227" s="322">
        <f t="shared" si="48"/>
        <v>1.0560331761025354</v>
      </c>
      <c r="Q227" s="322">
        <f t="shared" si="48"/>
        <v>1.0889767753231372</v>
      </c>
      <c r="R227" s="322">
        <f t="shared" si="48"/>
        <v>1.0796006855200397</v>
      </c>
      <c r="S227" s="322">
        <f t="shared" si="48"/>
        <v>1.0848658340089006</v>
      </c>
      <c r="T227" s="322">
        <f t="shared" si="48"/>
        <v>1.063197348734368</v>
      </c>
      <c r="U227" s="322">
        <f t="shared" si="48"/>
        <v>1.0823304665062079</v>
      </c>
      <c r="V227" s="322">
        <f t="shared" si="48"/>
        <v>0.79601867112770552</v>
      </c>
      <c r="W227" s="322">
        <f t="shared" si="48"/>
        <v>1.0474675980709141</v>
      </c>
      <c r="X227" s="322">
        <f t="shared" si="48"/>
        <v>1.0885426956558981</v>
      </c>
      <c r="Y227" s="322">
        <f t="shared" si="48"/>
        <v>0.98639719169411999</v>
      </c>
      <c r="Z227" s="322">
        <f t="shared" si="48"/>
        <v>1.0102839600010205</v>
      </c>
      <c r="AA227" s="322">
        <f t="shared" si="28"/>
        <v>1.0782746221617363</v>
      </c>
      <c r="AB227" s="322">
        <f t="shared" si="29"/>
        <v>1.1123522175191309</v>
      </c>
      <c r="AC227" s="322">
        <f t="shared" si="30"/>
        <v>1.0446333011850912</v>
      </c>
      <c r="AD227" s="322">
        <f t="shared" si="31"/>
        <v>1.0540613786132653</v>
      </c>
      <c r="AE227" s="322">
        <f t="shared" si="31"/>
        <v>1.0932114426412238</v>
      </c>
    </row>
    <row r="228" spans="1:31" x14ac:dyDescent="0.2">
      <c r="A228" s="323" t="s">
        <v>97</v>
      </c>
      <c r="H228" s="318"/>
      <c r="I228" s="318"/>
      <c r="J228" s="318"/>
      <c r="K228" s="318"/>
      <c r="L228" s="318"/>
      <c r="M228" s="322">
        <f t="shared" si="32"/>
        <v>1.1883464784198303</v>
      </c>
      <c r="N228" s="322">
        <f t="shared" ref="N228:Z228" si="49">+N162/M96</f>
        <v>1.1802391799544418</v>
      </c>
      <c r="O228" s="322">
        <f t="shared" si="49"/>
        <v>1.1187793071333427</v>
      </c>
      <c r="P228" s="322">
        <f t="shared" si="49"/>
        <v>1.0713803428249904</v>
      </c>
      <c r="Q228" s="322">
        <f t="shared" si="49"/>
        <v>1.1038479760159245</v>
      </c>
      <c r="R228" s="322">
        <f t="shared" si="49"/>
        <v>1.0569501507253392</v>
      </c>
      <c r="S228" s="322">
        <f t="shared" si="49"/>
        <v>1.063912114120104</v>
      </c>
      <c r="T228" s="322">
        <f t="shared" si="49"/>
        <v>1.0854501029527353</v>
      </c>
      <c r="U228" s="322">
        <f t="shared" si="49"/>
        <v>1.0543795148881188</v>
      </c>
      <c r="V228" s="322">
        <f t="shared" si="49"/>
        <v>0.85830401633613373</v>
      </c>
      <c r="W228" s="322">
        <f t="shared" si="49"/>
        <v>1.1281437096830664</v>
      </c>
      <c r="X228" s="322">
        <f t="shared" si="49"/>
        <v>1.1153477899477078</v>
      </c>
      <c r="Y228" s="322">
        <f t="shared" si="49"/>
        <v>1.016729417772593</v>
      </c>
      <c r="Z228" s="322">
        <f t="shared" si="49"/>
        <v>1.0041996191376974</v>
      </c>
      <c r="AA228" s="322">
        <f t="shared" si="28"/>
        <v>1.0734699387607332</v>
      </c>
      <c r="AB228" s="322">
        <f t="shared" si="29"/>
        <v>1.1017508943907586</v>
      </c>
      <c r="AC228" s="322">
        <f t="shared" si="30"/>
        <v>1.0578509006143089</v>
      </c>
      <c r="AD228" s="322">
        <f t="shared" si="31"/>
        <v>1.0432043438739271</v>
      </c>
      <c r="AE228" s="322">
        <f t="shared" si="31"/>
        <v>1.1127344786369142</v>
      </c>
    </row>
    <row r="229" spans="1:31" x14ac:dyDescent="0.2">
      <c r="A229" s="323" t="s">
        <v>98</v>
      </c>
      <c r="H229" s="318"/>
      <c r="I229" s="318"/>
      <c r="J229" s="318"/>
      <c r="K229" s="318"/>
      <c r="L229" s="318"/>
      <c r="M229" s="322">
        <f t="shared" si="32"/>
        <v>1.1002932699600545</v>
      </c>
      <c r="N229" s="322">
        <f t="shared" ref="N229:Z229" si="50">+N163/M97</f>
        <v>1.0873457595639693</v>
      </c>
      <c r="O229" s="322">
        <f t="shared" si="50"/>
        <v>1.0657879496251368</v>
      </c>
      <c r="P229" s="322">
        <f t="shared" si="50"/>
        <v>1.03738440989527</v>
      </c>
      <c r="Q229" s="322">
        <f t="shared" si="50"/>
        <v>1.0708009768177438</v>
      </c>
      <c r="R229" s="322">
        <f t="shared" si="50"/>
        <v>1.1076791131165133</v>
      </c>
      <c r="S229" s="322">
        <f t="shared" si="50"/>
        <v>1.1101935282546793</v>
      </c>
      <c r="T229" s="322">
        <f t="shared" si="50"/>
        <v>1.0363636948783801</v>
      </c>
      <c r="U229" s="322">
        <f t="shared" si="50"/>
        <v>1.1173626671299146</v>
      </c>
      <c r="V229" s="322">
        <f t="shared" si="50"/>
        <v>0.71781809872283975</v>
      </c>
      <c r="W229" s="322">
        <f t="shared" si="50"/>
        <v>0.92272453195091853</v>
      </c>
      <c r="X229" s="322">
        <f t="shared" si="50"/>
        <v>1.0373017852401909</v>
      </c>
      <c r="Y229" s="322">
        <f t="shared" si="50"/>
        <v>0.92191833368495757</v>
      </c>
      <c r="Z229" s="322">
        <f t="shared" si="50"/>
        <v>1.0246594092436372</v>
      </c>
      <c r="AA229" s="322">
        <f t="shared" si="28"/>
        <v>1.0895059957542028</v>
      </c>
      <c r="AB229" s="322">
        <f t="shared" si="29"/>
        <v>1.1366456536733847</v>
      </c>
      <c r="AC229" s="322">
        <f t="shared" si="30"/>
        <v>1.0152008003258812</v>
      </c>
      <c r="AD229" s="322">
        <f t="shared" si="31"/>
        <v>1.078783881321536</v>
      </c>
      <c r="AE229" s="322">
        <f t="shared" si="31"/>
        <v>1.0508671830620215</v>
      </c>
    </row>
    <row r="230" spans="1:31" ht="25.5" x14ac:dyDescent="0.2">
      <c r="A230" s="323" t="s">
        <v>99</v>
      </c>
      <c r="H230" s="318"/>
      <c r="I230" s="318"/>
      <c r="J230" s="318"/>
      <c r="K230" s="318"/>
      <c r="L230" s="318"/>
      <c r="M230" s="322">
        <f t="shared" si="32"/>
        <v>1.1950383304123731</v>
      </c>
      <c r="N230" s="322">
        <f t="shared" ref="N230:Z230" si="51">+N164/M98</f>
        <v>1.0512542862299223</v>
      </c>
      <c r="O230" s="322">
        <f t="shared" si="51"/>
        <v>1.0585283765886493</v>
      </c>
      <c r="P230" s="322">
        <f t="shared" si="51"/>
        <v>1.0509574780504107</v>
      </c>
      <c r="Q230" s="322">
        <f t="shared" si="51"/>
        <v>1.0824542481981752</v>
      </c>
      <c r="R230" s="322">
        <f t="shared" si="51"/>
        <v>1.040107833864621</v>
      </c>
      <c r="S230" s="322">
        <f t="shared" si="51"/>
        <v>1.1193252949868862</v>
      </c>
      <c r="T230" s="322">
        <f t="shared" si="51"/>
        <v>1.0029895232024706</v>
      </c>
      <c r="U230" s="322">
        <f t="shared" si="51"/>
        <v>1.0095988955526816</v>
      </c>
      <c r="V230" s="322">
        <f t="shared" si="51"/>
        <v>0.65833267291104858</v>
      </c>
      <c r="W230" s="322">
        <f t="shared" si="51"/>
        <v>1.0811256955929434</v>
      </c>
      <c r="X230" s="322">
        <f t="shared" si="51"/>
        <v>1.1501236614483763</v>
      </c>
      <c r="Y230" s="322">
        <f t="shared" si="51"/>
        <v>0.93762105608104374</v>
      </c>
      <c r="Z230" s="322">
        <f t="shared" si="51"/>
        <v>1.0396437138410481</v>
      </c>
      <c r="AA230" s="322">
        <f t="shared" si="28"/>
        <v>1.0372988452999072</v>
      </c>
      <c r="AB230" s="322">
        <f t="shared" si="29"/>
        <v>1.0597356891474539</v>
      </c>
      <c r="AC230" s="322">
        <f t="shared" si="30"/>
        <v>1.0346482541720092</v>
      </c>
      <c r="AD230" s="322">
        <f t="shared" si="31"/>
        <v>1.1001993219740054</v>
      </c>
      <c r="AE230" s="322">
        <f t="shared" si="31"/>
        <v>1.0404619356014668</v>
      </c>
    </row>
    <row r="231" spans="1:31" x14ac:dyDescent="0.2">
      <c r="A231" s="323" t="s">
        <v>100</v>
      </c>
      <c r="H231" s="318"/>
      <c r="I231" s="318"/>
      <c r="J231" s="318"/>
      <c r="K231" s="318"/>
      <c r="L231" s="318"/>
      <c r="M231" s="322">
        <f t="shared" si="32"/>
        <v>1.2258759644427055</v>
      </c>
      <c r="N231" s="322">
        <f t="shared" ref="N231:Z231" si="52">+N165/M99</f>
        <v>0.99177046455868223</v>
      </c>
      <c r="O231" s="322">
        <f t="shared" si="52"/>
        <v>1.0731741744651984</v>
      </c>
      <c r="P231" s="322">
        <f t="shared" si="52"/>
        <v>1.0446341560953638</v>
      </c>
      <c r="Q231" s="322">
        <f t="shared" si="52"/>
        <v>1.0665450906084473</v>
      </c>
      <c r="R231" s="322">
        <f t="shared" si="52"/>
        <v>1.0251726133839478</v>
      </c>
      <c r="S231" s="322">
        <f t="shared" si="52"/>
        <v>1.1632779639157409</v>
      </c>
      <c r="T231" s="322">
        <f t="shared" si="52"/>
        <v>0.92713110760716433</v>
      </c>
      <c r="U231" s="322">
        <f t="shared" si="52"/>
        <v>0.93745790115961913</v>
      </c>
      <c r="V231" s="322">
        <f t="shared" si="52"/>
        <v>0.545058850956885</v>
      </c>
      <c r="W231" s="322">
        <f t="shared" si="52"/>
        <v>1.1672635825295441</v>
      </c>
      <c r="X231" s="322">
        <f t="shared" si="52"/>
        <v>1.117014959588257</v>
      </c>
      <c r="Y231" s="322">
        <f t="shared" si="52"/>
        <v>0.92080284945410007</v>
      </c>
      <c r="Z231" s="322">
        <f t="shared" si="52"/>
        <v>1.0267276753908774</v>
      </c>
      <c r="AA231" s="322">
        <f t="shared" si="28"/>
        <v>1.0349058730385634</v>
      </c>
      <c r="AB231" s="322">
        <f t="shared" si="29"/>
        <v>1.0573394525410451</v>
      </c>
      <c r="AC231" s="322">
        <f t="shared" si="30"/>
        <v>1.009961088721685</v>
      </c>
      <c r="AD231" s="322">
        <f t="shared" si="31"/>
        <v>1.1492308813880585</v>
      </c>
      <c r="AE231" s="322">
        <f t="shared" si="31"/>
        <v>0.99567463293535408</v>
      </c>
    </row>
    <row r="232" spans="1:31" x14ac:dyDescent="0.2">
      <c r="A232" s="323" t="s">
        <v>101</v>
      </c>
      <c r="H232" s="318"/>
      <c r="I232" s="318"/>
      <c r="J232" s="318"/>
      <c r="K232" s="318"/>
      <c r="L232" s="318"/>
      <c r="M232" s="322">
        <f t="shared" si="32"/>
        <v>1.1716542370747978</v>
      </c>
      <c r="N232" s="322">
        <f t="shared" ref="N232:Z232" si="53">+N166/M100</f>
        <v>1.1026091797692354</v>
      </c>
      <c r="O232" s="322">
        <f t="shared" si="53"/>
        <v>1.0468792677879306</v>
      </c>
      <c r="P232" s="322">
        <f t="shared" si="53"/>
        <v>1.0558733628741417</v>
      </c>
      <c r="Q232" s="322">
        <f t="shared" si="53"/>
        <v>1.0945919435985501</v>
      </c>
      <c r="R232" s="322">
        <f t="shared" si="53"/>
        <v>1.0519648671258361</v>
      </c>
      <c r="S232" s="322">
        <f t="shared" si="53"/>
        <v>1.0852605086120521</v>
      </c>
      <c r="T232" s="322">
        <f t="shared" si="53"/>
        <v>1.0696116887524003</v>
      </c>
      <c r="U232" s="322">
        <f t="shared" si="53"/>
        <v>1.0662811353468427</v>
      </c>
      <c r="V232" s="322">
        <f t="shared" si="53"/>
        <v>0.74686587440220031</v>
      </c>
      <c r="W232" s="322">
        <f t="shared" si="53"/>
        <v>1.0327138401913585</v>
      </c>
      <c r="X232" s="322">
        <f t="shared" si="53"/>
        <v>1.1740877859472887</v>
      </c>
      <c r="Y232" s="322">
        <f t="shared" si="53"/>
        <v>0.94979754207000022</v>
      </c>
      <c r="Z232" s="322">
        <f t="shared" si="53"/>
        <v>1.048620767418539</v>
      </c>
      <c r="AA232" s="322">
        <f t="shared" si="28"/>
        <v>1.0388773637596744</v>
      </c>
      <c r="AB232" s="322">
        <f t="shared" si="29"/>
        <v>1.0612822705428602</v>
      </c>
      <c r="AC232" s="322">
        <f t="shared" si="30"/>
        <v>1.0501321827943684</v>
      </c>
      <c r="AD232" s="322">
        <f t="shared" si="31"/>
        <v>1.0718865538960445</v>
      </c>
      <c r="AE232" s="322">
        <f t="shared" si="31"/>
        <v>1.070155321657952</v>
      </c>
    </row>
    <row r="233" spans="1:31" ht="25.5" x14ac:dyDescent="0.2">
      <c r="A233" s="323" t="s">
        <v>102</v>
      </c>
      <c r="H233" s="318"/>
      <c r="I233" s="318"/>
      <c r="J233" s="318"/>
      <c r="K233" s="318"/>
      <c r="L233" s="318"/>
      <c r="M233" s="322">
        <f t="shared" si="32"/>
        <v>1.0875334019533227</v>
      </c>
      <c r="N233" s="322">
        <f t="shared" ref="N233:Z233" si="54">+N167/M101</f>
        <v>1.1103917995160819</v>
      </c>
      <c r="O233" s="322">
        <f t="shared" si="54"/>
        <v>1.0920418301975239</v>
      </c>
      <c r="P233" s="322">
        <f t="shared" si="54"/>
        <v>1.5570005988206967</v>
      </c>
      <c r="Q233" s="322">
        <f t="shared" si="54"/>
        <v>1.3332493336220084</v>
      </c>
      <c r="R233" s="322">
        <f t="shared" si="54"/>
        <v>1.1461202193405471</v>
      </c>
      <c r="S233" s="322">
        <f t="shared" si="54"/>
        <v>1.1364300718651235</v>
      </c>
      <c r="T233" s="322">
        <f t="shared" si="54"/>
        <v>1.0324892228843783</v>
      </c>
      <c r="U233" s="322">
        <f t="shared" si="54"/>
        <v>1.0640825838094428</v>
      </c>
      <c r="V233" s="322">
        <f t="shared" si="54"/>
        <v>0.86566288040981887</v>
      </c>
      <c r="W233" s="322">
        <f t="shared" si="54"/>
        <v>1.2896767738626236</v>
      </c>
      <c r="X233" s="322">
        <f t="shared" si="54"/>
        <v>0.95681755404046365</v>
      </c>
      <c r="Y233" s="322">
        <f t="shared" si="54"/>
        <v>0.76786652856522353</v>
      </c>
      <c r="Z233" s="322">
        <f t="shared" si="54"/>
        <v>0.89108600190839982</v>
      </c>
      <c r="AA233" s="322">
        <f t="shared" si="28"/>
        <v>1.0126757873602288</v>
      </c>
      <c r="AB233" s="322">
        <f t="shared" si="29"/>
        <v>1.0371374811815524</v>
      </c>
      <c r="AC233" s="322">
        <f t="shared" si="30"/>
        <v>1.0939615483482676</v>
      </c>
      <c r="AD233" s="322">
        <f t="shared" si="31"/>
        <v>1.0484509048489221</v>
      </c>
      <c r="AE233" s="322">
        <f t="shared" si="31"/>
        <v>1.0580620443447135</v>
      </c>
    </row>
    <row r="234" spans="1:31" x14ac:dyDescent="0.2">
      <c r="A234" s="323" t="s">
        <v>103</v>
      </c>
      <c r="H234" s="318"/>
      <c r="I234" s="318"/>
      <c r="J234" s="318"/>
      <c r="K234" s="318"/>
      <c r="L234" s="318"/>
      <c r="M234" s="322">
        <f t="shared" si="32"/>
        <v>1.9526883908084953</v>
      </c>
      <c r="N234" s="322">
        <f t="shared" ref="N234:Z234" si="55">+N168/M102</f>
        <v>1.0936782724938015</v>
      </c>
      <c r="O234" s="322">
        <f t="shared" si="55"/>
        <v>1.143242982639701</v>
      </c>
      <c r="P234" s="322">
        <f t="shared" si="55"/>
        <v>0.8962707871199419</v>
      </c>
      <c r="Q234" s="322">
        <f t="shared" si="55"/>
        <v>1.077541835341268</v>
      </c>
      <c r="R234" s="322">
        <f t="shared" si="55"/>
        <v>1.1467356815731728</v>
      </c>
      <c r="S234" s="322">
        <f t="shared" si="55"/>
        <v>1.0444510638297873</v>
      </c>
      <c r="T234" s="322">
        <f t="shared" si="55"/>
        <v>1.0062935501505248</v>
      </c>
      <c r="U234" s="322">
        <f t="shared" si="55"/>
        <v>1.0506209228627099</v>
      </c>
      <c r="V234" s="322">
        <f t="shared" si="55"/>
        <v>0.51743721377315166</v>
      </c>
      <c r="W234" s="322">
        <f t="shared" si="55"/>
        <v>1.2008504675155234</v>
      </c>
      <c r="X234" s="322">
        <f t="shared" si="55"/>
        <v>0.92124737866171025</v>
      </c>
      <c r="Y234" s="322">
        <f t="shared" si="55"/>
        <v>0.97021109987275278</v>
      </c>
      <c r="Z234" s="322">
        <f t="shared" si="55"/>
        <v>1.0507297749251825</v>
      </c>
      <c r="AA234" s="322">
        <f t="shared" si="28"/>
        <v>1.1030329467309863</v>
      </c>
      <c r="AB234" s="322">
        <f t="shared" si="29"/>
        <v>1.0592340384652688</v>
      </c>
      <c r="AC234" s="322">
        <f t="shared" si="30"/>
        <v>1.0649255056581728</v>
      </c>
      <c r="AD234" s="322">
        <f t="shared" si="31"/>
        <v>1.0467769336795205</v>
      </c>
      <c r="AE234" s="322">
        <f t="shared" si="31"/>
        <v>1.0572986577181207</v>
      </c>
    </row>
    <row r="235" spans="1:31" x14ac:dyDescent="0.2">
      <c r="A235" s="323" t="s">
        <v>104</v>
      </c>
      <c r="H235" s="318"/>
      <c r="I235" s="318"/>
      <c r="J235" s="318"/>
      <c r="K235" s="318"/>
      <c r="L235" s="318"/>
      <c r="M235" s="322">
        <f t="shared" si="32"/>
        <v>1.1330396797229749</v>
      </c>
      <c r="N235" s="322">
        <f t="shared" ref="N235:Z235" si="56">+N169/M103</f>
        <v>1.1724463727575036</v>
      </c>
      <c r="O235" s="322">
        <f t="shared" si="56"/>
        <v>1.2185574764937823</v>
      </c>
      <c r="P235" s="322">
        <f t="shared" si="56"/>
        <v>1.0767746557220241</v>
      </c>
      <c r="Q235" s="322">
        <f t="shared" si="56"/>
        <v>1.1008036050124794</v>
      </c>
      <c r="R235" s="322">
        <f t="shared" si="56"/>
        <v>1.0958495191869664</v>
      </c>
      <c r="S235" s="322">
        <f t="shared" si="56"/>
        <v>1.0532695315409251</v>
      </c>
      <c r="T235" s="322">
        <f t="shared" si="56"/>
        <v>1.0599011073833198</v>
      </c>
      <c r="U235" s="322">
        <f t="shared" si="56"/>
        <v>1.1138638898952253</v>
      </c>
      <c r="V235" s="322">
        <f t="shared" si="56"/>
        <v>1.3497081113396987</v>
      </c>
      <c r="W235" s="322">
        <f t="shared" si="56"/>
        <v>1.0890415319964344</v>
      </c>
      <c r="X235" s="322">
        <f t="shared" si="56"/>
        <v>1.3306876844367406</v>
      </c>
      <c r="Y235" s="322">
        <f t="shared" si="56"/>
        <v>1.0337711453899092</v>
      </c>
      <c r="Z235" s="322">
        <f t="shared" si="56"/>
        <v>0.98036885048543876</v>
      </c>
      <c r="AA235" s="322">
        <f t="shared" si="28"/>
        <v>1.0503217611178353</v>
      </c>
      <c r="AB235" s="322">
        <f t="shared" si="29"/>
        <v>1.0036132177681474</v>
      </c>
      <c r="AC235" s="322">
        <f t="shared" si="30"/>
        <v>0.87035779219154141</v>
      </c>
      <c r="AD235" s="322">
        <f t="shared" si="31"/>
        <v>1.0602008007477506</v>
      </c>
      <c r="AE235" s="322">
        <f t="shared" si="31"/>
        <v>0.87301173818988087</v>
      </c>
    </row>
    <row r="236" spans="1:31" x14ac:dyDescent="0.2">
      <c r="A236" s="323" t="s">
        <v>105</v>
      </c>
      <c r="H236" s="318"/>
      <c r="I236" s="318"/>
      <c r="J236" s="318"/>
      <c r="K236" s="318"/>
      <c r="L236" s="318"/>
      <c r="M236" s="322">
        <f t="shared" si="32"/>
        <v>1.1583893405982144</v>
      </c>
      <c r="N236" s="322">
        <f t="shared" ref="N236:Z236" si="57">+N170/M104</f>
        <v>1.0543137106367122</v>
      </c>
      <c r="O236" s="322">
        <f t="shared" si="57"/>
        <v>1.0556364850456545</v>
      </c>
      <c r="P236" s="322">
        <f t="shared" si="57"/>
        <v>1.126660756430377</v>
      </c>
      <c r="Q236" s="322">
        <f t="shared" si="57"/>
        <v>1.0458029892311045</v>
      </c>
      <c r="R236" s="322">
        <f t="shared" si="57"/>
        <v>1.1682769416216034</v>
      </c>
      <c r="S236" s="322">
        <f t="shared" si="57"/>
        <v>1.1827947478015455</v>
      </c>
      <c r="T236" s="322">
        <f t="shared" si="57"/>
        <v>1.1501605627227802</v>
      </c>
      <c r="U236" s="322">
        <f t="shared" si="57"/>
        <v>1.0203839601906892</v>
      </c>
      <c r="V236" s="322">
        <f t="shared" si="57"/>
        <v>0.69439827117923747</v>
      </c>
      <c r="W236" s="322">
        <f t="shared" si="57"/>
        <v>1.2233648047353274</v>
      </c>
      <c r="X236" s="322">
        <f t="shared" si="57"/>
        <v>1.1017563744917895</v>
      </c>
      <c r="Y236" s="322">
        <f t="shared" si="57"/>
        <v>1.0454273944648798</v>
      </c>
      <c r="Z236" s="322">
        <f t="shared" si="57"/>
        <v>1.1928565960612438</v>
      </c>
      <c r="AA236" s="322">
        <f t="shared" si="28"/>
        <v>1.2135350159234952</v>
      </c>
      <c r="AB236" s="322">
        <f t="shared" si="29"/>
        <v>1.1611276986948578</v>
      </c>
      <c r="AC236" s="322">
        <f t="shared" si="30"/>
        <v>1.0169441514111059</v>
      </c>
      <c r="AD236" s="322">
        <f t="shared" si="31"/>
        <v>1.0009718607168798</v>
      </c>
      <c r="AE236" s="322">
        <f t="shared" si="31"/>
        <v>0.99981739642980294</v>
      </c>
    </row>
    <row r="237" spans="1:31" x14ac:dyDescent="0.2">
      <c r="A237" s="323" t="s">
        <v>106</v>
      </c>
      <c r="H237" s="318"/>
      <c r="I237" s="318"/>
      <c r="J237" s="318"/>
      <c r="K237" s="318"/>
      <c r="L237" s="318"/>
      <c r="M237" s="322">
        <f t="shared" si="32"/>
        <v>1.1625346284233229</v>
      </c>
      <c r="N237" s="322">
        <f t="shared" ref="N237:Z237" si="58">+N171/M105</f>
        <v>1.0536828716287776</v>
      </c>
      <c r="O237" s="322">
        <f t="shared" si="58"/>
        <v>1.0463520510362945</v>
      </c>
      <c r="P237" s="322">
        <f t="shared" si="58"/>
        <v>1.1247668360703762</v>
      </c>
      <c r="Q237" s="322">
        <f t="shared" si="58"/>
        <v>1.0445702342198566</v>
      </c>
      <c r="R237" s="322">
        <f t="shared" si="58"/>
        <v>1.1756999682971034</v>
      </c>
      <c r="S237" s="322">
        <f t="shared" si="58"/>
        <v>1.1865971614943329</v>
      </c>
      <c r="T237" s="322">
        <f t="shared" si="58"/>
        <v>1.1503143191949039</v>
      </c>
      <c r="U237" s="322">
        <f t="shared" si="58"/>
        <v>1.0112013730398517</v>
      </c>
      <c r="V237" s="322">
        <f t="shared" si="58"/>
        <v>0.69585241283208632</v>
      </c>
      <c r="W237" s="322">
        <f t="shared" si="58"/>
        <v>1.2271888210023836</v>
      </c>
      <c r="X237" s="322">
        <f t="shared" si="58"/>
        <v>1.1011864743513331</v>
      </c>
      <c r="Y237" s="322">
        <f t="shared" si="58"/>
        <v>1.049650712018352</v>
      </c>
      <c r="Z237" s="322">
        <f t="shared" si="58"/>
        <v>1.1964507299413052</v>
      </c>
      <c r="AA237" s="322">
        <f t="shared" si="28"/>
        <v>1.2117628287896116</v>
      </c>
      <c r="AB237" s="322">
        <f t="shared" si="29"/>
        <v>1.1670238889248554</v>
      </c>
      <c r="AC237" s="322">
        <f t="shared" si="30"/>
        <v>1.0159776471112163</v>
      </c>
      <c r="AD237" s="322">
        <f t="shared" si="31"/>
        <v>0.99732125162302787</v>
      </c>
      <c r="AE237" s="322">
        <f t="shared" si="31"/>
        <v>0.99404667576497974</v>
      </c>
    </row>
    <row r="238" spans="1:31" x14ac:dyDescent="0.2">
      <c r="A238" s="323" t="s">
        <v>107</v>
      </c>
      <c r="H238" s="318"/>
      <c r="I238" s="318"/>
      <c r="J238" s="318"/>
      <c r="K238" s="318"/>
      <c r="L238" s="318"/>
      <c r="M238" s="322">
        <f t="shared" si="32"/>
        <v>0.97869626574033863</v>
      </c>
      <c r="N238" s="322">
        <f t="shared" ref="N238:Z238" si="59">+N172/M106</f>
        <v>1.0870058941221004</v>
      </c>
      <c r="O238" s="322">
        <f t="shared" si="59"/>
        <v>1.5044121972742426</v>
      </c>
      <c r="P238" s="322">
        <f t="shared" si="59"/>
        <v>1.1869641481287192</v>
      </c>
      <c r="Q238" s="322">
        <f t="shared" si="59"/>
        <v>1.0819112627986349</v>
      </c>
      <c r="R238" s="322">
        <f t="shared" si="59"/>
        <v>0.96319062511233333</v>
      </c>
      <c r="S238" s="322">
        <f t="shared" si="59"/>
        <v>1.0519722652108745</v>
      </c>
      <c r="T238" s="322">
        <f t="shared" si="59"/>
        <v>1.1438833457770539</v>
      </c>
      <c r="U238" s="322">
        <f t="shared" si="59"/>
        <v>1.3590516812011555</v>
      </c>
      <c r="V238" s="322">
        <f t="shared" si="59"/>
        <v>0.65213287501408768</v>
      </c>
      <c r="W238" s="322">
        <f t="shared" si="59"/>
        <v>1.1019397483680993</v>
      </c>
      <c r="X238" s="322">
        <f t="shared" si="59"/>
        <v>1.1212442367093309</v>
      </c>
      <c r="Y238" s="322">
        <f t="shared" si="59"/>
        <v>0.90661338630089849</v>
      </c>
      <c r="Z238" s="322">
        <f t="shared" si="59"/>
        <v>1.0569699534490056</v>
      </c>
      <c r="AA238" s="322">
        <f t="shared" si="28"/>
        <v>1.2882597705619288</v>
      </c>
      <c r="AB238" s="322">
        <f t="shared" si="29"/>
        <v>0.93300674534291739</v>
      </c>
      <c r="AC238" s="322">
        <f t="shared" si="30"/>
        <v>1.0631190237460566</v>
      </c>
      <c r="AD238" s="322">
        <f t="shared" si="31"/>
        <v>1.1657424833086885</v>
      </c>
      <c r="AE238" s="322">
        <f t="shared" si="31"/>
        <v>1.2217158831441741</v>
      </c>
    </row>
    <row r="239" spans="1:31" ht="25.5" x14ac:dyDescent="0.2">
      <c r="A239" s="323" t="s">
        <v>108</v>
      </c>
      <c r="H239" s="318"/>
      <c r="I239" s="318"/>
      <c r="J239" s="318"/>
      <c r="K239" s="318"/>
      <c r="L239" s="318"/>
      <c r="M239" s="322">
        <f t="shared" si="32"/>
        <v>1.1523292205344999</v>
      </c>
      <c r="N239" s="322">
        <f t="shared" ref="N239:Z239" si="60">+N173/M107</f>
        <v>1.1652934465711751</v>
      </c>
      <c r="O239" s="322">
        <f t="shared" si="60"/>
        <v>1.1832830543188408</v>
      </c>
      <c r="P239" s="322">
        <f t="shared" si="60"/>
        <v>1.0115452886196798</v>
      </c>
      <c r="Q239" s="322">
        <f t="shared" si="60"/>
        <v>1.0299200656439003</v>
      </c>
      <c r="R239" s="322">
        <f t="shared" si="60"/>
        <v>0.99152705850929646</v>
      </c>
      <c r="S239" s="322">
        <f t="shared" si="60"/>
        <v>1.0607647223453609</v>
      </c>
      <c r="T239" s="322">
        <f t="shared" si="60"/>
        <v>1.0703734262646878</v>
      </c>
      <c r="U239" s="322">
        <f t="shared" si="60"/>
        <v>0.96379219841597075</v>
      </c>
      <c r="V239" s="322">
        <f t="shared" si="60"/>
        <v>0.96067753895204044</v>
      </c>
      <c r="W239" s="322">
        <f t="shared" si="60"/>
        <v>1.0790532652435645</v>
      </c>
      <c r="X239" s="322">
        <f t="shared" si="60"/>
        <v>0.99115070758390955</v>
      </c>
      <c r="Y239" s="322">
        <f t="shared" si="60"/>
        <v>1.0267892135917467</v>
      </c>
      <c r="Z239" s="322">
        <f t="shared" si="60"/>
        <v>1.0706578040529406</v>
      </c>
      <c r="AA239" s="322">
        <f t="shared" si="28"/>
        <v>1.0475689394924665</v>
      </c>
      <c r="AB239" s="322">
        <f t="shared" si="29"/>
        <v>1.0898821253878734</v>
      </c>
      <c r="AC239" s="322">
        <f t="shared" si="30"/>
        <v>1.0533905032767301</v>
      </c>
      <c r="AD239" s="322">
        <f t="shared" si="31"/>
        <v>1.0313451239342941</v>
      </c>
      <c r="AE239" s="322">
        <f t="shared" si="31"/>
        <v>0.96486397854422645</v>
      </c>
    </row>
    <row r="240" spans="1:31" ht="25.5" x14ac:dyDescent="0.2">
      <c r="A240" s="323" t="s">
        <v>109</v>
      </c>
      <c r="H240" s="318"/>
      <c r="I240" s="318"/>
      <c r="J240" s="318"/>
      <c r="K240" s="318"/>
      <c r="L240" s="318"/>
      <c r="M240" s="322">
        <f t="shared" si="32"/>
        <v>1.1077822433321154</v>
      </c>
      <c r="N240" s="322">
        <f t="shared" ref="N240:Z240" si="61">+N174/M108</f>
        <v>1.1455568917432131</v>
      </c>
      <c r="O240" s="322">
        <f t="shared" si="61"/>
        <v>1.1383538351178299</v>
      </c>
      <c r="P240" s="322">
        <f t="shared" si="61"/>
        <v>0.97755386835071789</v>
      </c>
      <c r="Q240" s="322">
        <f t="shared" si="61"/>
        <v>1.0507516655145432</v>
      </c>
      <c r="R240" s="322">
        <f t="shared" si="61"/>
        <v>1.0608390886068735</v>
      </c>
      <c r="S240" s="322">
        <f t="shared" si="61"/>
        <v>1.1379459761918571</v>
      </c>
      <c r="T240" s="322">
        <f t="shared" si="61"/>
        <v>1.0582528344734619</v>
      </c>
      <c r="U240" s="322">
        <f t="shared" si="61"/>
        <v>1.0274963634917662</v>
      </c>
      <c r="V240" s="322">
        <f t="shared" si="61"/>
        <v>0.84913771828511075</v>
      </c>
      <c r="W240" s="322">
        <f t="shared" si="61"/>
        <v>1.1331617124398619</v>
      </c>
      <c r="X240" s="322">
        <f t="shared" si="61"/>
        <v>1.006693709999078</v>
      </c>
      <c r="Y240" s="322">
        <f t="shared" si="61"/>
        <v>0.98968973098143265</v>
      </c>
      <c r="Z240" s="322">
        <f t="shared" si="61"/>
        <v>1.0825838009837754</v>
      </c>
      <c r="AA240" s="322">
        <f t="shared" si="28"/>
        <v>1.0615319941641457</v>
      </c>
      <c r="AB240" s="322">
        <f t="shared" si="29"/>
        <v>1.1111661023812469</v>
      </c>
      <c r="AC240" s="322">
        <f t="shared" si="30"/>
        <v>1.0857865114632379</v>
      </c>
      <c r="AD240" s="322">
        <f t="shared" si="31"/>
        <v>1.0205320228715662</v>
      </c>
      <c r="AE240" s="322">
        <f t="shared" si="31"/>
        <v>0.87524488800791722</v>
      </c>
    </row>
    <row r="241" spans="1:31" ht="25.5" x14ac:dyDescent="0.2">
      <c r="A241" s="323" t="s">
        <v>110</v>
      </c>
      <c r="H241" s="318"/>
      <c r="I241" s="318"/>
      <c r="J241" s="318"/>
      <c r="K241" s="318"/>
      <c r="L241" s="318"/>
      <c r="M241" s="322">
        <f t="shared" si="32"/>
        <v>1.2539034156566606</v>
      </c>
      <c r="N241" s="322">
        <f t="shared" ref="N241:Z241" si="62">+N175/M109</f>
        <v>1.2052695951408612</v>
      </c>
      <c r="O241" s="322">
        <f t="shared" si="62"/>
        <v>1.2700650017105712</v>
      </c>
      <c r="P241" s="322">
        <f t="shared" si="62"/>
        <v>1.0709346373717199</v>
      </c>
      <c r="Q241" s="322">
        <f t="shared" si="62"/>
        <v>0.99776636533117591</v>
      </c>
      <c r="R241" s="322">
        <f t="shared" si="62"/>
        <v>0.88963242224316685</v>
      </c>
      <c r="S241" s="322">
        <f t="shared" si="62"/>
        <v>0.94559561750959686</v>
      </c>
      <c r="T241" s="322">
        <f t="shared" si="62"/>
        <v>1.0925865179596523</v>
      </c>
      <c r="U241" s="322">
        <f t="shared" si="62"/>
        <v>0.84781369975619558</v>
      </c>
      <c r="V241" s="322">
        <f t="shared" si="62"/>
        <v>1.1872099201058572</v>
      </c>
      <c r="W241" s="322">
        <f t="shared" si="62"/>
        <v>0.99985538625928438</v>
      </c>
      <c r="X241" s="322">
        <f t="shared" si="62"/>
        <v>0.96607110700500298</v>
      </c>
      <c r="Y241" s="322">
        <f t="shared" si="62"/>
        <v>1.0895914998968435</v>
      </c>
      <c r="Z241" s="322">
        <f t="shared" si="62"/>
        <v>1.0504716526167557</v>
      </c>
      <c r="AA241" s="322">
        <f t="shared" si="28"/>
        <v>1.0230126660264192</v>
      </c>
      <c r="AB241" s="322">
        <f t="shared" si="29"/>
        <v>1.0506870123593177</v>
      </c>
      <c r="AC241" s="322">
        <f t="shared" si="30"/>
        <v>0.99198118384947076</v>
      </c>
      <c r="AD241" s="322">
        <f t="shared" si="31"/>
        <v>1.0520594264339862</v>
      </c>
      <c r="AE241" s="322">
        <f t="shared" si="31"/>
        <v>1.1195712538881266</v>
      </c>
    </row>
    <row r="242" spans="1:31" ht="25.5" x14ac:dyDescent="0.2">
      <c r="A242" s="323" t="s">
        <v>111</v>
      </c>
      <c r="H242" s="318"/>
      <c r="I242" s="318"/>
      <c r="J242" s="318"/>
      <c r="K242" s="318"/>
      <c r="L242" s="318"/>
      <c r="M242" s="322">
        <f t="shared" si="32"/>
        <v>0.78569836505705204</v>
      </c>
      <c r="N242" s="322">
        <f t="shared" ref="N242:Z242" si="63">+N176/M110</f>
        <v>0.96789238860208493</v>
      </c>
      <c r="O242" s="322">
        <f t="shared" si="63"/>
        <v>1.0988806372841748</v>
      </c>
      <c r="P242" s="322">
        <f t="shared" si="63"/>
        <v>1.0111947743987766</v>
      </c>
      <c r="Q242" s="322">
        <f t="shared" si="63"/>
        <v>1.0561088413514506</v>
      </c>
      <c r="R242" s="322">
        <f t="shared" si="63"/>
        <v>0.92399518777009981</v>
      </c>
      <c r="S242" s="322">
        <f t="shared" si="63"/>
        <v>0.94183502778319717</v>
      </c>
      <c r="T242" s="322">
        <f t="shared" si="63"/>
        <v>1.1130327934060384</v>
      </c>
      <c r="U242" s="322">
        <f t="shared" si="63"/>
        <v>0.94886531452803857</v>
      </c>
      <c r="V242" s="322">
        <f t="shared" si="63"/>
        <v>0.95860479406225063</v>
      </c>
      <c r="W242" s="322">
        <f t="shared" si="63"/>
        <v>0.93835323660578374</v>
      </c>
      <c r="X242" s="322">
        <f t="shared" si="63"/>
        <v>0.94922544392333263</v>
      </c>
      <c r="Y242" s="322">
        <f t="shared" si="63"/>
        <v>0.95997187817412788</v>
      </c>
      <c r="Z242" s="322">
        <f t="shared" si="63"/>
        <v>0.95235682206589567</v>
      </c>
      <c r="AA242" s="322">
        <f t="shared" si="28"/>
        <v>0.97010931446847304</v>
      </c>
      <c r="AB242" s="322">
        <f t="shared" si="29"/>
        <v>1.0328435109677092</v>
      </c>
      <c r="AC242" s="322">
        <f t="shared" si="30"/>
        <v>1.0809554198851572</v>
      </c>
      <c r="AD242" s="322">
        <f t="shared" si="31"/>
        <v>0.94298257676810737</v>
      </c>
      <c r="AE242" s="322">
        <f t="shared" si="31"/>
        <v>0.9433070301448736</v>
      </c>
    </row>
    <row r="243" spans="1:31" x14ac:dyDescent="0.2">
      <c r="A243" s="323" t="s">
        <v>112</v>
      </c>
      <c r="H243" s="318"/>
      <c r="I243" s="318"/>
      <c r="J243" s="318"/>
      <c r="K243" s="318"/>
      <c r="L243" s="318"/>
      <c r="M243" s="322">
        <f t="shared" si="32"/>
        <v>1.0445463254413576</v>
      </c>
      <c r="N243" s="322">
        <f t="shared" ref="N243:Z243" si="64">+N177/M111</f>
        <v>1.0392015680627225</v>
      </c>
      <c r="O243" s="322">
        <f t="shared" si="64"/>
        <v>1.082101021998463</v>
      </c>
      <c r="P243" s="322">
        <f t="shared" si="64"/>
        <v>0.98167240131537181</v>
      </c>
      <c r="Q243" s="322">
        <f t="shared" si="64"/>
        <v>1.0489594826169628</v>
      </c>
      <c r="R243" s="322">
        <f t="shared" si="64"/>
        <v>1.0557889495713331</v>
      </c>
      <c r="S243" s="322">
        <f t="shared" si="64"/>
        <v>1.0177802875713473</v>
      </c>
      <c r="T243" s="322">
        <f t="shared" si="64"/>
        <v>0.98723359117125253</v>
      </c>
      <c r="U243" s="322">
        <f t="shared" si="64"/>
        <v>0.98192784460328253</v>
      </c>
      <c r="V243" s="322">
        <f t="shared" si="64"/>
        <v>1.0299236752171077</v>
      </c>
      <c r="W243" s="322">
        <f t="shared" si="64"/>
        <v>1.0113428998385812</v>
      </c>
      <c r="X243" s="322">
        <f t="shared" si="64"/>
        <v>1.0165915816401185</v>
      </c>
      <c r="Y243" s="322">
        <f t="shared" si="64"/>
        <v>0.94413775390488752</v>
      </c>
      <c r="Z243" s="322">
        <f t="shared" si="64"/>
        <v>0.99235373624251788</v>
      </c>
      <c r="AA243" s="322">
        <f t="shared" si="28"/>
        <v>1.0251964664483255</v>
      </c>
      <c r="AB243" s="322">
        <f t="shared" si="29"/>
        <v>1.0335263152804954</v>
      </c>
      <c r="AC243" s="322">
        <f t="shared" si="30"/>
        <v>1.081013172054853</v>
      </c>
      <c r="AD243" s="322">
        <f t="shared" si="31"/>
        <v>1.0526430778209033</v>
      </c>
      <c r="AE243" s="322">
        <f t="shared" si="31"/>
        <v>0.94048629589121602</v>
      </c>
    </row>
    <row r="244" spans="1:31" x14ac:dyDescent="0.2">
      <c r="A244" s="323" t="s">
        <v>113</v>
      </c>
      <c r="H244" s="318"/>
      <c r="I244" s="318"/>
      <c r="J244" s="318"/>
      <c r="K244" s="318"/>
      <c r="L244" s="318"/>
      <c r="M244" s="322">
        <f t="shared" ref="M244:M273" si="65">+M178/L112</f>
        <v>1.0230757317639771</v>
      </c>
      <c r="N244" s="322">
        <f t="shared" ref="N244:Z244" si="66">+N178/M112</f>
        <v>1.0318594675326931</v>
      </c>
      <c r="O244" s="322">
        <f t="shared" si="66"/>
        <v>0.98372346344636263</v>
      </c>
      <c r="P244" s="322">
        <f t="shared" si="66"/>
        <v>1.0129065367587358</v>
      </c>
      <c r="Q244" s="322">
        <f t="shared" si="66"/>
        <v>0.99379866615454449</v>
      </c>
      <c r="R244" s="322">
        <f t="shared" si="66"/>
        <v>1.0272112476717561</v>
      </c>
      <c r="S244" s="322">
        <f t="shared" si="66"/>
        <v>1.0115180916998803</v>
      </c>
      <c r="T244" s="322">
        <f t="shared" si="66"/>
        <v>0.9906359205184172</v>
      </c>
      <c r="U244" s="322">
        <f t="shared" si="66"/>
        <v>0.99119106567915927</v>
      </c>
      <c r="V244" s="322">
        <f t="shared" si="66"/>
        <v>0.99804331195198026</v>
      </c>
      <c r="W244" s="322">
        <f t="shared" si="66"/>
        <v>0.99007006071929005</v>
      </c>
      <c r="X244" s="322">
        <f t="shared" si="66"/>
        <v>0.97580492381528028</v>
      </c>
      <c r="Y244" s="322">
        <f t="shared" si="66"/>
        <v>0.98952888771860537</v>
      </c>
      <c r="Z244" s="322">
        <f t="shared" si="66"/>
        <v>1.0272130175735525</v>
      </c>
      <c r="AA244" s="322">
        <f t="shared" si="28"/>
        <v>1.0032586230943816</v>
      </c>
      <c r="AB244" s="322">
        <f t="shared" si="29"/>
        <v>1.077689234386455</v>
      </c>
      <c r="AC244" s="322">
        <f t="shared" si="30"/>
        <v>1.0082431172201274</v>
      </c>
      <c r="AD244" s="322">
        <f t="shared" si="31"/>
        <v>0.98961407058577922</v>
      </c>
      <c r="AE244" s="322">
        <f t="shared" si="31"/>
        <v>0.96827287971052867</v>
      </c>
    </row>
    <row r="245" spans="1:31" ht="51" x14ac:dyDescent="0.2">
      <c r="A245" s="323" t="s">
        <v>114</v>
      </c>
      <c r="H245" s="318"/>
      <c r="I245" s="318"/>
      <c r="J245" s="318"/>
      <c r="K245" s="318"/>
      <c r="L245" s="318"/>
      <c r="M245" s="322">
        <f t="shared" si="65"/>
        <v>1.0636853094962813</v>
      </c>
      <c r="N245" s="322">
        <f t="shared" ref="N245:Z245" si="67">+N179/M113</f>
        <v>1.0454727504672621</v>
      </c>
      <c r="O245" s="322">
        <f t="shared" si="67"/>
        <v>1.1653111681149622</v>
      </c>
      <c r="P245" s="322">
        <f t="shared" si="67"/>
        <v>0.95956962436988458</v>
      </c>
      <c r="Q245" s="322">
        <f t="shared" si="67"/>
        <v>1.0889335364403305</v>
      </c>
      <c r="R245" s="322">
        <f t="shared" si="67"/>
        <v>1.0739410490070942</v>
      </c>
      <c r="S245" s="322">
        <f t="shared" si="67"/>
        <v>1.021525595576233</v>
      </c>
      <c r="T245" s="322">
        <f t="shared" si="67"/>
        <v>0.98525400810009645</v>
      </c>
      <c r="U245" s="322">
        <f t="shared" si="67"/>
        <v>0.97625209564269089</v>
      </c>
      <c r="V245" s="322">
        <f t="shared" si="67"/>
        <v>1.0503039365981046</v>
      </c>
      <c r="W245" s="322">
        <f t="shared" si="67"/>
        <v>1.0248721932266123</v>
      </c>
      <c r="X245" s="322">
        <f t="shared" si="67"/>
        <v>1.0417651496802609</v>
      </c>
      <c r="Y245" s="322">
        <f t="shared" si="67"/>
        <v>0.91846516234241704</v>
      </c>
      <c r="Z245" s="322">
        <f t="shared" si="67"/>
        <v>0.9714757632748201</v>
      </c>
      <c r="AA245" s="322">
        <f t="shared" si="28"/>
        <v>1.0389048230254436</v>
      </c>
      <c r="AB245" s="322">
        <f t="shared" si="29"/>
        <v>1.0074169630972745</v>
      </c>
      <c r="AC245" s="322">
        <f t="shared" si="30"/>
        <v>1.1271551170049208</v>
      </c>
      <c r="AD245" s="322">
        <f t="shared" si="31"/>
        <v>1.0889092681484493</v>
      </c>
      <c r="AE245" s="322">
        <f t="shared" si="31"/>
        <v>0.9262287320974999</v>
      </c>
    </row>
    <row r="246" spans="1:31" x14ac:dyDescent="0.2">
      <c r="A246" s="323" t="s">
        <v>115</v>
      </c>
      <c r="H246" s="318"/>
      <c r="I246" s="318"/>
      <c r="J246" s="318"/>
      <c r="K246" s="318"/>
      <c r="L246" s="318"/>
      <c r="M246" s="322">
        <f t="shared" si="65"/>
        <v>1.0865914057110755</v>
      </c>
      <c r="N246" s="322">
        <f t="shared" ref="N246:Z246" si="68">+N180/M114</f>
        <v>1.1777616667410797</v>
      </c>
      <c r="O246" s="322">
        <f t="shared" si="68"/>
        <v>1.167229807241402</v>
      </c>
      <c r="P246" s="322">
        <f t="shared" si="68"/>
        <v>0.99816729448602626</v>
      </c>
      <c r="Q246" s="322">
        <f t="shared" si="68"/>
        <v>1.0652198245539115</v>
      </c>
      <c r="R246" s="322">
        <f t="shared" si="68"/>
        <v>1.0938871287739056</v>
      </c>
      <c r="S246" s="322">
        <f t="shared" si="68"/>
        <v>0.98079563456518293</v>
      </c>
      <c r="T246" s="322">
        <f t="shared" si="68"/>
        <v>0.89048686531158294</v>
      </c>
      <c r="U246" s="322">
        <f t="shared" si="68"/>
        <v>0.9937380542448685</v>
      </c>
      <c r="V246" s="322">
        <f t="shared" si="68"/>
        <v>0.94141454194942276</v>
      </c>
      <c r="W246" s="322">
        <f t="shared" si="68"/>
        <v>0.86169396915668051</v>
      </c>
      <c r="X246" s="322">
        <f t="shared" si="68"/>
        <v>0.94180599939131093</v>
      </c>
      <c r="Y246" s="322">
        <f t="shared" si="68"/>
        <v>0.9374187428980828</v>
      </c>
      <c r="Z246" s="322">
        <f t="shared" si="68"/>
        <v>1.1284866226119887</v>
      </c>
      <c r="AA246" s="322">
        <f t="shared" si="28"/>
        <v>1.1383377172755249</v>
      </c>
      <c r="AB246" s="322">
        <f t="shared" si="29"/>
        <v>1.0407456329523399</v>
      </c>
      <c r="AC246" s="322">
        <f t="shared" si="30"/>
        <v>0.87878872649306461</v>
      </c>
      <c r="AD246" s="322">
        <f t="shared" si="31"/>
        <v>1.2332353067959212</v>
      </c>
      <c r="AE246" s="322">
        <f t="shared" si="31"/>
        <v>1.1893440221737488</v>
      </c>
    </row>
    <row r="247" spans="1:31" x14ac:dyDescent="0.2">
      <c r="A247" s="323" t="s">
        <v>116</v>
      </c>
      <c r="H247" s="318"/>
      <c r="I247" s="318"/>
      <c r="J247" s="318"/>
      <c r="K247" s="318"/>
      <c r="L247" s="318"/>
      <c r="M247" s="322">
        <f t="shared" si="65"/>
        <v>1.0715962789456024</v>
      </c>
      <c r="N247" s="322">
        <f t="shared" ref="N247:Z247" si="69">+N181/M115</f>
        <v>1.1088101235030088</v>
      </c>
      <c r="O247" s="322">
        <f t="shared" si="69"/>
        <v>1.1299946725280028</v>
      </c>
      <c r="P247" s="322">
        <f t="shared" si="69"/>
        <v>1.024668808964645</v>
      </c>
      <c r="Q247" s="322">
        <f t="shared" si="69"/>
        <v>1.013117927706205</v>
      </c>
      <c r="R247" s="322">
        <f t="shared" si="69"/>
        <v>1.0768692483771816</v>
      </c>
      <c r="S247" s="322">
        <f t="shared" si="69"/>
        <v>1.0445913548012764</v>
      </c>
      <c r="T247" s="322">
        <f t="shared" si="69"/>
        <v>0.9603198659670098</v>
      </c>
      <c r="U247" s="322">
        <f t="shared" si="69"/>
        <v>1.0409908717557916</v>
      </c>
      <c r="V247" s="322">
        <f t="shared" si="69"/>
        <v>0.85833753259689449</v>
      </c>
      <c r="W247" s="322">
        <f t="shared" si="69"/>
        <v>0.96292190402352407</v>
      </c>
      <c r="X247" s="322">
        <f t="shared" si="69"/>
        <v>1.0073913857180437</v>
      </c>
      <c r="Y247" s="322">
        <f t="shared" si="69"/>
        <v>0.96805880458503801</v>
      </c>
      <c r="Z247" s="322">
        <f t="shared" si="69"/>
        <v>1.070084209011084</v>
      </c>
      <c r="AA247" s="322">
        <f t="shared" si="28"/>
        <v>1.0597328648683031</v>
      </c>
      <c r="AB247" s="322">
        <f t="shared" si="29"/>
        <v>1.0363999596394524</v>
      </c>
      <c r="AC247" s="322">
        <f t="shared" si="30"/>
        <v>1.0324541046138049</v>
      </c>
      <c r="AD247" s="322">
        <f t="shared" si="31"/>
        <v>1.0448446953337185</v>
      </c>
      <c r="AE247" s="322">
        <f t="shared" si="31"/>
        <v>1.0882259325513988</v>
      </c>
    </row>
    <row r="248" spans="1:31" ht="25.5" x14ac:dyDescent="0.2">
      <c r="A248" s="323" t="s">
        <v>118</v>
      </c>
      <c r="H248" s="318"/>
      <c r="I248" s="318"/>
      <c r="J248" s="318"/>
      <c r="K248" s="318"/>
      <c r="L248" s="318"/>
      <c r="M248" s="322">
        <f t="shared" si="65"/>
        <v>1.1328678936666692</v>
      </c>
      <c r="N248" s="322">
        <f t="shared" ref="N248:Z248" si="70">+N182/M116</f>
        <v>1.1208081013688871</v>
      </c>
      <c r="O248" s="322">
        <f t="shared" si="70"/>
        <v>1.1919679592023324</v>
      </c>
      <c r="P248" s="322">
        <f t="shared" si="70"/>
        <v>1.0406845581964357</v>
      </c>
      <c r="Q248" s="322">
        <f t="shared" si="70"/>
        <v>1.0380807857400307</v>
      </c>
      <c r="R248" s="322">
        <f t="shared" si="70"/>
        <v>1.0537765912300059</v>
      </c>
      <c r="S248" s="322">
        <f t="shared" si="70"/>
        <v>1.0340830150149054</v>
      </c>
      <c r="T248" s="322">
        <f t="shared" si="70"/>
        <v>1.028308192906449</v>
      </c>
      <c r="U248" s="322">
        <f t="shared" si="70"/>
        <v>1.0774870461085468</v>
      </c>
      <c r="V248" s="322">
        <f t="shared" si="70"/>
        <v>0.8937946569990497</v>
      </c>
      <c r="W248" s="322">
        <f t="shared" si="70"/>
        <v>0.85783671884701296</v>
      </c>
      <c r="X248" s="322">
        <f t="shared" si="70"/>
        <v>1.0684953174083529</v>
      </c>
      <c r="Y248" s="322">
        <f t="shared" si="70"/>
        <v>0.99283265277993138</v>
      </c>
      <c r="Z248" s="322">
        <f t="shared" si="70"/>
        <v>1.1108500186213135</v>
      </c>
      <c r="AA248" s="322">
        <f t="shared" si="28"/>
        <v>1.0625945786040645</v>
      </c>
      <c r="AB248" s="322">
        <f t="shared" si="29"/>
        <v>1.0364494009585876</v>
      </c>
      <c r="AC248" s="322">
        <f t="shared" si="30"/>
        <v>1.0360638647301601</v>
      </c>
      <c r="AD248" s="322">
        <f t="shared" si="31"/>
        <v>1.0896622196528969</v>
      </c>
      <c r="AE248" s="322">
        <f t="shared" si="31"/>
        <v>1.1659645925960913</v>
      </c>
    </row>
    <row r="249" spans="1:31" ht="25.5" x14ac:dyDescent="0.2">
      <c r="A249" s="323" t="s">
        <v>119</v>
      </c>
      <c r="H249" s="318"/>
      <c r="I249" s="318"/>
      <c r="J249" s="318"/>
      <c r="K249" s="318"/>
      <c r="L249" s="318"/>
      <c r="M249" s="322">
        <f t="shared" si="65"/>
        <v>1.0606222797265408</v>
      </c>
      <c r="N249" s="322">
        <f t="shared" ref="N249:Z249" si="71">+N183/M117</f>
        <v>1.1143591263355035</v>
      </c>
      <c r="O249" s="322">
        <f t="shared" si="71"/>
        <v>1.1216317649120329</v>
      </c>
      <c r="P249" s="322">
        <f t="shared" si="71"/>
        <v>0.99822011494252871</v>
      </c>
      <c r="Q249" s="322">
        <f t="shared" si="71"/>
        <v>0.97482917665455004</v>
      </c>
      <c r="R249" s="322">
        <f t="shared" si="71"/>
        <v>1.0941533840389444</v>
      </c>
      <c r="S249" s="322">
        <f t="shared" si="71"/>
        <v>1.0591740834044527</v>
      </c>
      <c r="T249" s="322">
        <f t="shared" si="71"/>
        <v>0.9467767856998931</v>
      </c>
      <c r="U249" s="322">
        <f t="shared" si="71"/>
        <v>1.0199494854180822</v>
      </c>
      <c r="V249" s="322">
        <f t="shared" si="71"/>
        <v>0.79391079064001346</v>
      </c>
      <c r="W249" s="322">
        <f t="shared" si="71"/>
        <v>0.99820088497639803</v>
      </c>
      <c r="X249" s="322">
        <f t="shared" si="71"/>
        <v>0.98769681755703798</v>
      </c>
      <c r="Y249" s="322">
        <f t="shared" si="71"/>
        <v>0.9425597912514988</v>
      </c>
      <c r="Z249" s="322">
        <f t="shared" si="71"/>
        <v>1.0590634193378785</v>
      </c>
      <c r="AA249" s="322">
        <f t="shared" si="28"/>
        <v>1.0553794156044349</v>
      </c>
      <c r="AB249" s="322">
        <f t="shared" si="29"/>
        <v>1.0479187143301565</v>
      </c>
      <c r="AC249" s="322">
        <f t="shared" si="30"/>
        <v>1.0051891368816919</v>
      </c>
      <c r="AD249" s="322">
        <f t="shared" si="31"/>
        <v>1.0095405174052754</v>
      </c>
      <c r="AE249" s="322">
        <f t="shared" si="31"/>
        <v>1.0778211623537421</v>
      </c>
    </row>
    <row r="250" spans="1:31" ht="25.5" x14ac:dyDescent="0.2">
      <c r="A250" s="323" t="s">
        <v>120</v>
      </c>
      <c r="H250" s="318"/>
      <c r="I250" s="318"/>
      <c r="J250" s="318"/>
      <c r="K250" s="318"/>
      <c r="L250" s="318"/>
      <c r="M250" s="322">
        <f t="shared" si="65"/>
        <v>1.0663486910709914</v>
      </c>
      <c r="N250" s="322">
        <f t="shared" ref="N250:Z250" si="72">+N184/M118</f>
        <v>1.0961285133333709</v>
      </c>
      <c r="O250" s="322">
        <f t="shared" si="72"/>
        <v>1.1190544836462379</v>
      </c>
      <c r="P250" s="322">
        <f t="shared" si="72"/>
        <v>1.0563666954588811</v>
      </c>
      <c r="Q250" s="322">
        <f t="shared" si="72"/>
        <v>1.0577673065014532</v>
      </c>
      <c r="R250" s="322">
        <f t="shared" si="72"/>
        <v>1.0621466294420125</v>
      </c>
      <c r="S250" s="322">
        <f t="shared" si="72"/>
        <v>1.0279243158701816</v>
      </c>
      <c r="T250" s="322">
        <f t="shared" si="72"/>
        <v>0.95604441411409369</v>
      </c>
      <c r="U250" s="322">
        <f t="shared" si="72"/>
        <v>1.0585262494308829</v>
      </c>
      <c r="V250" s="322">
        <f t="shared" si="72"/>
        <v>0.94687505577539077</v>
      </c>
      <c r="W250" s="322">
        <f t="shared" si="72"/>
        <v>0.94989304929554408</v>
      </c>
      <c r="X250" s="322">
        <f t="shared" si="72"/>
        <v>1.0186682090381687</v>
      </c>
      <c r="Y250" s="322">
        <f t="shared" si="72"/>
        <v>0.99880348862353141</v>
      </c>
      <c r="Z250" s="322">
        <f t="shared" si="72"/>
        <v>1.0739185955131774</v>
      </c>
      <c r="AA250" s="322">
        <f t="shared" si="28"/>
        <v>1.0649069104046713</v>
      </c>
      <c r="AB250" s="322">
        <f t="shared" si="29"/>
        <v>1.0211873020138209</v>
      </c>
      <c r="AC250" s="322">
        <f t="shared" si="30"/>
        <v>1.0687557080707781</v>
      </c>
      <c r="AD250" s="322">
        <f t="shared" si="31"/>
        <v>1.0768707025235487</v>
      </c>
      <c r="AE250" s="322">
        <f t="shared" si="31"/>
        <v>1.0781368279208043</v>
      </c>
    </row>
    <row r="251" spans="1:31" x14ac:dyDescent="0.2">
      <c r="A251" s="323" t="s">
        <v>121</v>
      </c>
      <c r="H251" s="318"/>
      <c r="I251" s="318"/>
      <c r="J251" s="318"/>
      <c r="K251" s="318"/>
      <c r="L251" s="318"/>
      <c r="M251" s="322">
        <f t="shared" si="65"/>
        <v>1.0469312219435623</v>
      </c>
      <c r="N251" s="322">
        <f t="shared" ref="N251:Z251" si="73">+N185/M119</f>
        <v>1.0875313986819941</v>
      </c>
      <c r="O251" s="322">
        <f t="shared" si="73"/>
        <v>1.0623568652357145</v>
      </c>
      <c r="P251" s="322">
        <f t="shared" si="73"/>
        <v>0.97487937666293911</v>
      </c>
      <c r="Q251" s="322">
        <f t="shared" si="73"/>
        <v>1.0769329486527466</v>
      </c>
      <c r="R251" s="322">
        <f t="shared" si="73"/>
        <v>1.0461387439719247</v>
      </c>
      <c r="S251" s="322">
        <f t="shared" si="73"/>
        <v>1.075043832035077</v>
      </c>
      <c r="T251" s="322">
        <f t="shared" si="73"/>
        <v>1.0378954773877607</v>
      </c>
      <c r="U251" s="322">
        <f t="shared" si="73"/>
        <v>1.0580919420939485</v>
      </c>
      <c r="V251" s="322">
        <f t="shared" si="73"/>
        <v>0.9474646774971105</v>
      </c>
      <c r="W251" s="322">
        <f t="shared" si="73"/>
        <v>0.99161437770684735</v>
      </c>
      <c r="X251" s="322">
        <f t="shared" si="73"/>
        <v>1.0140083696477844</v>
      </c>
      <c r="Y251" s="322">
        <f t="shared" si="73"/>
        <v>0.98720316300713462</v>
      </c>
      <c r="Z251" s="322">
        <f t="shared" si="73"/>
        <v>1.0405520864019535</v>
      </c>
      <c r="AA251" s="322">
        <f t="shared" si="28"/>
        <v>1.0551202416349534</v>
      </c>
      <c r="AB251" s="322">
        <f t="shared" si="29"/>
        <v>1.0238776482709768</v>
      </c>
      <c r="AC251" s="322">
        <f t="shared" si="30"/>
        <v>1.0384032797594018</v>
      </c>
      <c r="AD251" s="322">
        <f t="shared" si="31"/>
        <v>1.0372763671380061</v>
      </c>
      <c r="AE251" s="322">
        <f t="shared" si="31"/>
        <v>1.0398458730610567</v>
      </c>
    </row>
    <row r="252" spans="1:31" x14ac:dyDescent="0.2">
      <c r="A252" s="323" t="s">
        <v>122</v>
      </c>
      <c r="H252" s="318"/>
      <c r="I252" s="318"/>
      <c r="J252" s="318"/>
      <c r="K252" s="318"/>
      <c r="L252" s="318"/>
      <c r="M252" s="322">
        <f t="shared" si="65"/>
        <v>1.0451623724922485</v>
      </c>
      <c r="N252" s="322">
        <f t="shared" ref="N252:Z252" si="74">+N186/M120</f>
        <v>1.0605832749064887</v>
      </c>
      <c r="O252" s="322">
        <f t="shared" si="74"/>
        <v>1.0664312905182507</v>
      </c>
      <c r="P252" s="322">
        <f t="shared" si="74"/>
        <v>0.96986967579354566</v>
      </c>
      <c r="Q252" s="322">
        <f t="shared" si="74"/>
        <v>1.0503873786830942</v>
      </c>
      <c r="R252" s="322">
        <f t="shared" si="74"/>
        <v>0.99685165938945108</v>
      </c>
      <c r="S252" s="322">
        <f t="shared" si="74"/>
        <v>1.0362038723309868</v>
      </c>
      <c r="T252" s="322">
        <f t="shared" si="74"/>
        <v>1.0062286190672403</v>
      </c>
      <c r="U252" s="322">
        <f t="shared" si="74"/>
        <v>0.93661429994455569</v>
      </c>
      <c r="V252" s="322">
        <f t="shared" si="74"/>
        <v>0.91017938317019342</v>
      </c>
      <c r="W252" s="322">
        <f t="shared" si="74"/>
        <v>0.97923909441322976</v>
      </c>
      <c r="X252" s="322">
        <f t="shared" si="74"/>
        <v>1.0494363731396796</v>
      </c>
      <c r="Y252" s="322">
        <f t="shared" si="74"/>
        <v>1.0043741747563075</v>
      </c>
      <c r="Z252" s="322">
        <f t="shared" si="74"/>
        <v>1.0554947419279346</v>
      </c>
      <c r="AA252" s="322">
        <f t="shared" si="28"/>
        <v>1.0217243805346985</v>
      </c>
      <c r="AB252" s="322">
        <f t="shared" si="29"/>
        <v>1.0193772827734486</v>
      </c>
      <c r="AC252" s="322">
        <f t="shared" si="30"/>
        <v>1.0514842600621155</v>
      </c>
      <c r="AD252" s="322">
        <f t="shared" si="31"/>
        <v>1.0300817721150421</v>
      </c>
      <c r="AE252" s="322">
        <f t="shared" si="31"/>
        <v>1.0216893568540482</v>
      </c>
    </row>
    <row r="253" spans="1:31" x14ac:dyDescent="0.2">
      <c r="A253" s="323" t="s">
        <v>123</v>
      </c>
      <c r="H253" s="318"/>
      <c r="I253" s="318"/>
      <c r="J253" s="318"/>
      <c r="K253" s="318"/>
      <c r="L253" s="318"/>
      <c r="M253" s="322">
        <f t="shared" si="65"/>
        <v>0.99113135186960688</v>
      </c>
      <c r="N253" s="322">
        <f t="shared" ref="N253:Z253" si="75">+N187/M121</f>
        <v>1.1255377826806399</v>
      </c>
      <c r="O253" s="322">
        <f t="shared" si="75"/>
        <v>1.0051163239694951</v>
      </c>
      <c r="P253" s="322">
        <f t="shared" si="75"/>
        <v>0.98980060645042722</v>
      </c>
      <c r="Q253" s="322">
        <f t="shared" si="75"/>
        <v>0.89556587453336978</v>
      </c>
      <c r="R253" s="322">
        <f t="shared" si="75"/>
        <v>1.2241362717736504</v>
      </c>
      <c r="S253" s="322">
        <f t="shared" si="75"/>
        <v>0.94464482885535517</v>
      </c>
      <c r="T253" s="322">
        <f t="shared" si="75"/>
        <v>0.94442436944424368</v>
      </c>
      <c r="U253" s="322">
        <f t="shared" si="75"/>
        <v>1.0867103288306728</v>
      </c>
      <c r="V253" s="322">
        <f t="shared" si="75"/>
        <v>1.183229120142921</v>
      </c>
      <c r="W253" s="322">
        <f t="shared" si="75"/>
        <v>0.97427058353317342</v>
      </c>
      <c r="X253" s="322">
        <f t="shared" si="75"/>
        <v>0.80921298023125698</v>
      </c>
      <c r="Y253" s="322">
        <f t="shared" si="75"/>
        <v>1.1251778093883358</v>
      </c>
      <c r="Z253" s="322">
        <f t="shared" si="75"/>
        <v>0.98987704310898228</v>
      </c>
      <c r="AA253" s="322">
        <f t="shared" si="28"/>
        <v>0.98902289644775276</v>
      </c>
      <c r="AB253" s="322">
        <f t="shared" si="29"/>
        <v>1.0146078120038107</v>
      </c>
      <c r="AC253" s="322">
        <f t="shared" si="30"/>
        <v>0.91175025679960697</v>
      </c>
      <c r="AD253" s="322">
        <f t="shared" si="31"/>
        <v>1.074329576369996</v>
      </c>
      <c r="AE253" s="322">
        <f t="shared" si="31"/>
        <v>1.0165568889289904</v>
      </c>
    </row>
    <row r="254" spans="1:31" x14ac:dyDescent="0.2">
      <c r="A254" s="323" t="s">
        <v>124</v>
      </c>
      <c r="H254" s="318"/>
      <c r="I254" s="318"/>
      <c r="J254" s="318"/>
      <c r="K254" s="318"/>
      <c r="L254" s="318"/>
      <c r="M254" s="322">
        <f t="shared" si="65"/>
        <v>1.104303888838762</v>
      </c>
      <c r="N254" s="322">
        <f t="shared" ref="N254:Z254" si="76">+N188/M122</f>
        <v>0.96475544028107352</v>
      </c>
      <c r="O254" s="322">
        <f t="shared" si="76"/>
        <v>0.98742307433827126</v>
      </c>
      <c r="P254" s="322">
        <f t="shared" si="76"/>
        <v>1.0502571556350626</v>
      </c>
      <c r="Q254" s="322">
        <f t="shared" si="76"/>
        <v>1.1896734756776193</v>
      </c>
      <c r="R254" s="322">
        <f t="shared" si="76"/>
        <v>1.1318486569586199</v>
      </c>
      <c r="S254" s="322">
        <f t="shared" si="76"/>
        <v>1.1126296275205791</v>
      </c>
      <c r="T254" s="322">
        <f t="shared" si="76"/>
        <v>1.1175518708990957</v>
      </c>
      <c r="U254" s="322">
        <f t="shared" si="76"/>
        <v>0.9779243771450048</v>
      </c>
      <c r="V254" s="322">
        <f t="shared" si="76"/>
        <v>1.0830611692529772</v>
      </c>
      <c r="W254" s="322">
        <f t="shared" si="76"/>
        <v>1.0325439086282895</v>
      </c>
      <c r="X254" s="322">
        <f t="shared" si="76"/>
        <v>1.0570683985191007</v>
      </c>
      <c r="Y254" s="322">
        <f t="shared" si="76"/>
        <v>0.77596245518862117</v>
      </c>
      <c r="Z254" s="322">
        <f t="shared" si="76"/>
        <v>0.96254994109780279</v>
      </c>
      <c r="AA254" s="322">
        <f t="shared" si="28"/>
        <v>1.0952563121652639</v>
      </c>
      <c r="AB254" s="322">
        <f t="shared" si="29"/>
        <v>1.2258473891171777</v>
      </c>
      <c r="AC254" s="322">
        <f t="shared" si="30"/>
        <v>1.1707773460721336</v>
      </c>
      <c r="AD254" s="322">
        <f t="shared" si="31"/>
        <v>1.1741566151001814</v>
      </c>
      <c r="AE254" s="322">
        <f t="shared" si="31"/>
        <v>1.1180659505361421</v>
      </c>
    </row>
    <row r="255" spans="1:31" ht="25.5" x14ac:dyDescent="0.2">
      <c r="A255" s="323" t="s">
        <v>125</v>
      </c>
      <c r="H255" s="318"/>
      <c r="I255" s="318"/>
      <c r="J255" s="318"/>
      <c r="K255" s="318"/>
      <c r="L255" s="318"/>
      <c r="M255" s="322">
        <f t="shared" si="65"/>
        <v>1.0275595886154321</v>
      </c>
      <c r="N255" s="322">
        <f t="shared" ref="N255:Z255" si="77">+N189/M123</f>
        <v>1.083908727039675</v>
      </c>
      <c r="O255" s="322">
        <f t="shared" si="77"/>
        <v>1.0401706121014058</v>
      </c>
      <c r="P255" s="322">
        <f t="shared" si="77"/>
        <v>1.0437512811752647</v>
      </c>
      <c r="Q255" s="322">
        <f t="shared" si="77"/>
        <v>1.1106561335058815</v>
      </c>
      <c r="R255" s="322">
        <f t="shared" si="77"/>
        <v>1.1570012486004537</v>
      </c>
      <c r="S255" s="322">
        <f t="shared" si="77"/>
        <v>1.1862314709939468</v>
      </c>
      <c r="T255" s="322">
        <f t="shared" si="77"/>
        <v>1.124270305030707</v>
      </c>
      <c r="U255" s="322">
        <f t="shared" si="77"/>
        <v>1.4599714483076214</v>
      </c>
      <c r="V255" s="322">
        <f t="shared" si="77"/>
        <v>0.98558458013718186</v>
      </c>
      <c r="W255" s="322">
        <f t="shared" si="77"/>
        <v>1.0014569841125991</v>
      </c>
      <c r="X255" s="322">
        <f t="shared" si="77"/>
        <v>0.9544128644633858</v>
      </c>
      <c r="Y255" s="322">
        <f t="shared" si="77"/>
        <v>1.0172622051731306</v>
      </c>
      <c r="Z255" s="322">
        <f t="shared" si="77"/>
        <v>1.0449964407478176</v>
      </c>
      <c r="AA255" s="322">
        <f t="shared" si="28"/>
        <v>1.1135387453356245</v>
      </c>
      <c r="AB255" s="322">
        <f t="shared" si="29"/>
        <v>0.98022031852008229</v>
      </c>
      <c r="AC255" s="322">
        <f t="shared" si="30"/>
        <v>0.9753118669058275</v>
      </c>
      <c r="AD255" s="322">
        <f t="shared" si="31"/>
        <v>1.0112668808349041</v>
      </c>
      <c r="AE255" s="322">
        <f t="shared" si="31"/>
        <v>1.0434652761551853</v>
      </c>
    </row>
    <row r="256" spans="1:31" x14ac:dyDescent="0.2">
      <c r="A256" s="323" t="s">
        <v>126</v>
      </c>
      <c r="H256" s="318"/>
      <c r="I256" s="318"/>
      <c r="J256" s="318"/>
      <c r="K256" s="318"/>
      <c r="L256" s="318"/>
      <c r="M256" s="322">
        <f t="shared" si="65"/>
        <v>1.0569591819270923</v>
      </c>
      <c r="N256" s="322">
        <f t="shared" ref="N256:Z256" si="78">+N190/M124</f>
        <v>1.4580059830317298</v>
      </c>
      <c r="O256" s="322">
        <f t="shared" si="78"/>
        <v>1.1314240775935513</v>
      </c>
      <c r="P256" s="322">
        <f t="shared" si="78"/>
        <v>0.84210465612493224</v>
      </c>
      <c r="Q256" s="322">
        <f t="shared" si="78"/>
        <v>1.129777697224875</v>
      </c>
      <c r="R256" s="322">
        <f t="shared" si="78"/>
        <v>1.1070103131235896</v>
      </c>
      <c r="S256" s="322">
        <f t="shared" si="78"/>
        <v>1.0975767566685608</v>
      </c>
      <c r="T256" s="322">
        <f t="shared" si="78"/>
        <v>1.0119585794531742</v>
      </c>
      <c r="U256" s="322">
        <f t="shared" si="78"/>
        <v>1.0808981047754738</v>
      </c>
      <c r="V256" s="322">
        <f t="shared" si="78"/>
        <v>0.93573269717231544</v>
      </c>
      <c r="W256" s="322">
        <f t="shared" si="78"/>
        <v>1.0041183938264078</v>
      </c>
      <c r="X256" s="322">
        <f t="shared" si="78"/>
        <v>0.97834574752933157</v>
      </c>
      <c r="Y256" s="322">
        <f t="shared" si="78"/>
        <v>0.96946211738222188</v>
      </c>
      <c r="Z256" s="322">
        <f t="shared" si="78"/>
        <v>0.98042962163298253</v>
      </c>
      <c r="AA256" s="322">
        <f t="shared" si="28"/>
        <v>1.0303611844586948</v>
      </c>
      <c r="AB256" s="322">
        <f t="shared" si="29"/>
        <v>1.007623836927876</v>
      </c>
      <c r="AC256" s="322">
        <f t="shared" si="30"/>
        <v>1.0298358309259275</v>
      </c>
      <c r="AD256" s="322">
        <f t="shared" si="31"/>
        <v>0.97567820002835393</v>
      </c>
      <c r="AE256" s="322">
        <f t="shared" si="31"/>
        <v>1.032300002057063</v>
      </c>
    </row>
    <row r="257" spans="1:31" ht="25.5" x14ac:dyDescent="0.2">
      <c r="A257" s="323" t="s">
        <v>127</v>
      </c>
      <c r="H257" s="318"/>
      <c r="I257" s="318"/>
      <c r="J257" s="318"/>
      <c r="K257" s="318"/>
      <c r="L257" s="318"/>
      <c r="M257" s="322">
        <f t="shared" si="65"/>
        <v>1.0104546475307761</v>
      </c>
      <c r="N257" s="322">
        <f t="shared" ref="N257:Z257" si="79">+N191/M125</f>
        <v>1.0569296271538249</v>
      </c>
      <c r="O257" s="322">
        <f t="shared" si="79"/>
        <v>1.0795921739075178</v>
      </c>
      <c r="P257" s="322">
        <f t="shared" si="79"/>
        <v>0.91792903564840633</v>
      </c>
      <c r="Q257" s="322">
        <f t="shared" si="79"/>
        <v>1.0438123563746966</v>
      </c>
      <c r="R257" s="322">
        <f t="shared" si="79"/>
        <v>1.0226302381365751</v>
      </c>
      <c r="S257" s="322">
        <f t="shared" si="79"/>
        <v>1.0185136821656753</v>
      </c>
      <c r="T257" s="322">
        <f t="shared" si="79"/>
        <v>1.0137564974324345</v>
      </c>
      <c r="U257" s="322">
        <f t="shared" si="79"/>
        <v>1.0261920778221281</v>
      </c>
      <c r="V257" s="322">
        <f t="shared" si="79"/>
        <v>0.94950843089265202</v>
      </c>
      <c r="W257" s="322">
        <f t="shared" si="79"/>
        <v>0.97485492166228149</v>
      </c>
      <c r="X257" s="322">
        <f t="shared" si="79"/>
        <v>1.0085171608232764</v>
      </c>
      <c r="Y257" s="322">
        <f t="shared" si="79"/>
        <v>0.98574519664215732</v>
      </c>
      <c r="Z257" s="322">
        <f t="shared" si="79"/>
        <v>1.0259152168227614</v>
      </c>
      <c r="AA257" s="322">
        <f t="shared" si="28"/>
        <v>1.0551880456389824</v>
      </c>
      <c r="AB257" s="322">
        <f t="shared" si="29"/>
        <v>1.0697565493752679</v>
      </c>
      <c r="AC257" s="322">
        <f t="shared" si="30"/>
        <v>1.0404548911934401</v>
      </c>
      <c r="AD257" s="322">
        <f t="shared" si="31"/>
        <v>1.0399246667739948</v>
      </c>
      <c r="AE257" s="322">
        <f t="shared" si="31"/>
        <v>1.0390688366328893</v>
      </c>
    </row>
    <row r="258" spans="1:31" x14ac:dyDescent="0.2">
      <c r="A258" s="323" t="s">
        <v>128</v>
      </c>
      <c r="H258" s="318"/>
      <c r="I258" s="318"/>
      <c r="J258" s="318"/>
      <c r="K258" s="318"/>
      <c r="L258" s="318"/>
      <c r="M258" s="322">
        <f t="shared" si="65"/>
        <v>1.1412748239521815</v>
      </c>
      <c r="N258" s="322">
        <f t="shared" ref="N258:Z258" si="80">+N192/M126</f>
        <v>1.0908955256632507</v>
      </c>
      <c r="O258" s="322">
        <f t="shared" si="80"/>
        <v>1.1346981411570578</v>
      </c>
      <c r="P258" s="322">
        <f t="shared" si="80"/>
        <v>1.0637869173713645</v>
      </c>
      <c r="Q258" s="322">
        <f t="shared" si="80"/>
        <v>1.0386424751954997</v>
      </c>
      <c r="R258" s="322">
        <f t="shared" si="80"/>
        <v>1.0719439558682444</v>
      </c>
      <c r="S258" s="322">
        <f t="shared" si="80"/>
        <v>1.0409437946066586</v>
      </c>
      <c r="T258" s="322">
        <f t="shared" si="80"/>
        <v>1.017528253411943</v>
      </c>
      <c r="U258" s="322">
        <f t="shared" si="80"/>
        <v>0.99689419867276252</v>
      </c>
      <c r="V258" s="322">
        <f t="shared" si="80"/>
        <v>1.0723847559586961</v>
      </c>
      <c r="W258" s="322">
        <f t="shared" si="80"/>
        <v>0.96497379669337546</v>
      </c>
      <c r="X258" s="322">
        <f t="shared" si="80"/>
        <v>1.0340314015217646</v>
      </c>
      <c r="Y258" s="322">
        <f t="shared" si="80"/>
        <v>1.0064529662091806</v>
      </c>
      <c r="Z258" s="322">
        <f t="shared" si="80"/>
        <v>1.0410138751264992</v>
      </c>
      <c r="AA258" s="322">
        <f t="shared" si="28"/>
        <v>1.0426938399817771</v>
      </c>
      <c r="AB258" s="322">
        <f t="shared" si="29"/>
        <v>1.0232610340776609</v>
      </c>
      <c r="AC258" s="322">
        <f t="shared" si="30"/>
        <v>1.0704363139108444</v>
      </c>
      <c r="AD258" s="322">
        <f t="shared" si="31"/>
        <v>1.0916978037676202</v>
      </c>
      <c r="AE258" s="322">
        <f t="shared" si="31"/>
        <v>1.0619408538490633</v>
      </c>
    </row>
    <row r="259" spans="1:31" ht="25.5" x14ac:dyDescent="0.2">
      <c r="A259" s="323" t="s">
        <v>129</v>
      </c>
      <c r="H259" s="318"/>
      <c r="I259" s="318"/>
      <c r="J259" s="318"/>
      <c r="K259" s="318"/>
      <c r="L259" s="318"/>
      <c r="M259" s="322">
        <f t="shared" si="65"/>
        <v>1.158130241664475</v>
      </c>
      <c r="N259" s="322">
        <f t="shared" ref="N259:Z259" si="81">+N193/M127</f>
        <v>1.1402985074626866</v>
      </c>
      <c r="O259" s="322">
        <f t="shared" si="81"/>
        <v>1.2007143315862014</v>
      </c>
      <c r="P259" s="322">
        <f t="shared" si="81"/>
        <v>1.0246620550628744</v>
      </c>
      <c r="Q259" s="322">
        <f t="shared" si="81"/>
        <v>1.0032195750160979</v>
      </c>
      <c r="R259" s="322">
        <f t="shared" si="81"/>
        <v>1.0347827071200983</v>
      </c>
      <c r="S259" s="322">
        <f t="shared" si="81"/>
        <v>1.0147598639325044</v>
      </c>
      <c r="T259" s="322">
        <f t="shared" si="81"/>
        <v>1.0324883433027501</v>
      </c>
      <c r="U259" s="322">
        <f t="shared" si="81"/>
        <v>0.91054114140488374</v>
      </c>
      <c r="V259" s="322">
        <f t="shared" si="81"/>
        <v>1.0936500813372974</v>
      </c>
      <c r="W259" s="322">
        <f t="shared" si="81"/>
        <v>0.99468209012876807</v>
      </c>
      <c r="X259" s="322">
        <f t="shared" si="81"/>
        <v>1.0120758180146925</v>
      </c>
      <c r="Y259" s="322">
        <f t="shared" si="81"/>
        <v>1.0277692935642768</v>
      </c>
      <c r="Z259" s="322">
        <f t="shared" si="81"/>
        <v>0.97539016545676027</v>
      </c>
      <c r="AA259" s="322">
        <f t="shared" si="28"/>
        <v>0.98086495125978146</v>
      </c>
      <c r="AB259" s="322">
        <f t="shared" si="29"/>
        <v>0.91757492527891493</v>
      </c>
      <c r="AC259" s="322">
        <f t="shared" si="30"/>
        <v>1.060381687975704</v>
      </c>
      <c r="AD259" s="322">
        <f t="shared" si="31"/>
        <v>1.1426334370303051</v>
      </c>
      <c r="AE259" s="322">
        <f t="shared" si="31"/>
        <v>1.0334980006987848</v>
      </c>
    </row>
    <row r="260" spans="1:31" x14ac:dyDescent="0.2">
      <c r="A260" s="323" t="s">
        <v>130</v>
      </c>
      <c r="H260" s="318"/>
      <c r="I260" s="318"/>
      <c r="J260" s="318"/>
      <c r="K260" s="318"/>
      <c r="L260" s="318"/>
      <c r="M260" s="322">
        <f t="shared" si="65"/>
        <v>1.1996424519544815</v>
      </c>
      <c r="N260" s="322">
        <f t="shared" ref="N260:Z260" si="82">+N194/M128</f>
        <v>1.1051274076616189</v>
      </c>
      <c r="O260" s="322">
        <f t="shared" si="82"/>
        <v>1.1698213480746875</v>
      </c>
      <c r="P260" s="322">
        <f t="shared" si="82"/>
        <v>1.0329739258773369</v>
      </c>
      <c r="Q260" s="322">
        <f t="shared" si="82"/>
        <v>1.1058679409136485</v>
      </c>
      <c r="R260" s="322">
        <f t="shared" si="82"/>
        <v>1.0509251785398552</v>
      </c>
      <c r="S260" s="322">
        <f t="shared" si="82"/>
        <v>1.033089409646601</v>
      </c>
      <c r="T260" s="322">
        <f t="shared" si="82"/>
        <v>0.9856002143990984</v>
      </c>
      <c r="U260" s="322">
        <f t="shared" si="82"/>
        <v>1.0067445936059074</v>
      </c>
      <c r="V260" s="322">
        <f t="shared" si="82"/>
        <v>0.89663018628962721</v>
      </c>
      <c r="W260" s="322">
        <f t="shared" si="82"/>
        <v>0.93164434830647613</v>
      </c>
      <c r="X260" s="322">
        <f t="shared" si="82"/>
        <v>0.98498639583622716</v>
      </c>
      <c r="Y260" s="322">
        <f t="shared" si="82"/>
        <v>0.94611357390728745</v>
      </c>
      <c r="Z260" s="322">
        <f t="shared" si="82"/>
        <v>1.0357875316075149</v>
      </c>
      <c r="AA260" s="322">
        <f t="shared" si="28"/>
        <v>0.9475330365121668</v>
      </c>
      <c r="AB260" s="322">
        <f t="shared" si="29"/>
        <v>0.99721636475683018</v>
      </c>
      <c r="AC260" s="322">
        <f t="shared" si="30"/>
        <v>1.0936816060424026</v>
      </c>
      <c r="AD260" s="322">
        <f t="shared" si="31"/>
        <v>1.0904581731517289</v>
      </c>
      <c r="AE260" s="322">
        <f t="shared" si="31"/>
        <v>0.96115912208504806</v>
      </c>
    </row>
    <row r="261" spans="1:31" ht="38.25" x14ac:dyDescent="0.2">
      <c r="A261" s="323" t="s">
        <v>131</v>
      </c>
      <c r="H261" s="318"/>
      <c r="I261" s="318"/>
      <c r="J261" s="318"/>
      <c r="K261" s="318"/>
      <c r="L261" s="318"/>
      <c r="M261" s="322">
        <f t="shared" si="65"/>
        <v>1.1110860028207865</v>
      </c>
      <c r="N261" s="322">
        <f t="shared" ref="N261:Z261" si="83">+N195/M129</f>
        <v>1.1827399671286769</v>
      </c>
      <c r="O261" s="322">
        <f t="shared" si="83"/>
        <v>1.2342549804491292</v>
      </c>
      <c r="P261" s="322">
        <f t="shared" si="83"/>
        <v>1.0164925938462035</v>
      </c>
      <c r="Q261" s="322">
        <f t="shared" si="83"/>
        <v>0.91396323601834184</v>
      </c>
      <c r="R261" s="322">
        <f t="shared" si="83"/>
        <v>1.0192238584792073</v>
      </c>
      <c r="S261" s="322">
        <f t="shared" si="83"/>
        <v>0.99774983410079265</v>
      </c>
      <c r="T261" s="322">
        <f t="shared" si="83"/>
        <v>1.0759528746285485</v>
      </c>
      <c r="U261" s="322">
        <f t="shared" si="83"/>
        <v>0.83194513174941198</v>
      </c>
      <c r="V261" s="322">
        <f t="shared" si="83"/>
        <v>1.2622601475167403</v>
      </c>
      <c r="W261" s="322">
        <f t="shared" si="83"/>
        <v>1.0331476891813616</v>
      </c>
      <c r="X261" s="322">
        <f t="shared" si="83"/>
        <v>1.0270146055948688</v>
      </c>
      <c r="Y261" s="322">
        <f t="shared" si="83"/>
        <v>1.0709810690257671</v>
      </c>
      <c r="Z261" s="322">
        <f t="shared" si="83"/>
        <v>0.94739685133154161</v>
      </c>
      <c r="AA261" s="322">
        <f t="shared" si="28"/>
        <v>0.99818753840178698</v>
      </c>
      <c r="AB261" s="322">
        <f t="shared" si="29"/>
        <v>0.87830910924814387</v>
      </c>
      <c r="AC261" s="322">
        <f t="shared" si="30"/>
        <v>1.0418917532025265</v>
      </c>
      <c r="AD261" s="322">
        <f t="shared" si="31"/>
        <v>1.1730688343715825</v>
      </c>
      <c r="AE261" s="322">
        <f t="shared" si="31"/>
        <v>1.073097197609107</v>
      </c>
    </row>
    <row r="262" spans="1:31" x14ac:dyDescent="0.2">
      <c r="A262" s="323" t="s">
        <v>132</v>
      </c>
      <c r="H262" s="318"/>
      <c r="I262" s="318"/>
      <c r="J262" s="318"/>
      <c r="K262" s="318"/>
      <c r="L262" s="318"/>
      <c r="M262" s="322">
        <f t="shared" si="65"/>
        <v>1.1272455921858435</v>
      </c>
      <c r="N262" s="322">
        <f t="shared" ref="N262:Z262" si="84">+N196/M130</f>
        <v>1.011979289202896</v>
      </c>
      <c r="O262" s="322">
        <f t="shared" si="84"/>
        <v>1.0911711459849784</v>
      </c>
      <c r="P262" s="322">
        <f t="shared" si="84"/>
        <v>1.1201935375189513</v>
      </c>
      <c r="Q262" s="322">
        <f t="shared" si="84"/>
        <v>1.0772957743383194</v>
      </c>
      <c r="R262" s="322">
        <f t="shared" si="84"/>
        <v>1.1075824330994173</v>
      </c>
      <c r="S262" s="322">
        <f t="shared" si="84"/>
        <v>1.0202090680886409</v>
      </c>
      <c r="T262" s="322">
        <f t="shared" si="84"/>
        <v>0.98973697970499896</v>
      </c>
      <c r="U262" s="322">
        <f t="shared" si="84"/>
        <v>1.0090698218479086</v>
      </c>
      <c r="V262" s="322">
        <f t="shared" si="84"/>
        <v>1.0431520724242804</v>
      </c>
      <c r="W262" s="322">
        <f t="shared" si="84"/>
        <v>0.91286803988229581</v>
      </c>
      <c r="X262" s="322">
        <f t="shared" si="84"/>
        <v>1.030932693431069</v>
      </c>
      <c r="Y262" s="322">
        <f t="shared" si="84"/>
        <v>0.95798922567664047</v>
      </c>
      <c r="Z262" s="322">
        <f t="shared" si="84"/>
        <v>1.0767982051886624</v>
      </c>
      <c r="AA262" s="322">
        <f t="shared" si="28"/>
        <v>1.0334691857861851</v>
      </c>
      <c r="AB262" s="322">
        <f t="shared" si="29"/>
        <v>1.0702668675163953</v>
      </c>
      <c r="AC262" s="322">
        <f t="shared" si="30"/>
        <v>1.05848438203281</v>
      </c>
      <c r="AD262" s="322">
        <f t="shared" si="31"/>
        <v>1.0159340251061271</v>
      </c>
      <c r="AE262" s="322">
        <f t="shared" si="31"/>
        <v>1.0555112225612393</v>
      </c>
    </row>
    <row r="263" spans="1:31" ht="25.5" x14ac:dyDescent="0.2">
      <c r="A263" s="323" t="s">
        <v>133</v>
      </c>
      <c r="H263" s="318"/>
      <c r="I263" s="318"/>
      <c r="J263" s="318"/>
      <c r="K263" s="318"/>
      <c r="L263" s="318"/>
      <c r="M263" s="322">
        <f t="shared" si="65"/>
        <v>1.1527944263273329</v>
      </c>
      <c r="N263" s="322">
        <f t="shared" ref="N263:Z263" si="85">+N197/M131</f>
        <v>1.2100877494247346</v>
      </c>
      <c r="O263" s="322">
        <f t="shared" si="85"/>
        <v>1.130562296332247</v>
      </c>
      <c r="P263" s="322">
        <f t="shared" si="85"/>
        <v>1.0130632495245637</v>
      </c>
      <c r="Q263" s="322">
        <f t="shared" si="85"/>
        <v>1.0121738162209739</v>
      </c>
      <c r="R263" s="322">
        <f t="shared" si="85"/>
        <v>1.0523695209838924</v>
      </c>
      <c r="S263" s="322">
        <f t="shared" si="85"/>
        <v>1.1174671991933105</v>
      </c>
      <c r="T263" s="322">
        <f t="shared" si="85"/>
        <v>1.0490454194630214</v>
      </c>
      <c r="U263" s="322">
        <f t="shared" si="85"/>
        <v>1.0763074124602092</v>
      </c>
      <c r="V263" s="322">
        <f t="shared" si="85"/>
        <v>1.0941211108483586</v>
      </c>
      <c r="W263" s="322">
        <f t="shared" si="85"/>
        <v>1.0005593881412511</v>
      </c>
      <c r="X263" s="322">
        <f t="shared" si="85"/>
        <v>1.0584900221915639</v>
      </c>
      <c r="Y263" s="322">
        <f t="shared" si="85"/>
        <v>1.035211765167672</v>
      </c>
      <c r="Z263" s="322">
        <f t="shared" si="85"/>
        <v>1.0722855937351907</v>
      </c>
      <c r="AA263" s="322">
        <f t="shared" si="28"/>
        <v>1.1022456118893196</v>
      </c>
      <c r="AB263" s="322">
        <f t="shared" si="29"/>
        <v>1.0648201929195662</v>
      </c>
      <c r="AC263" s="322">
        <f t="shared" si="30"/>
        <v>1.0861334836666448</v>
      </c>
      <c r="AD263" s="322">
        <f t="shared" si="31"/>
        <v>1.115081447130297</v>
      </c>
      <c r="AE263" s="322">
        <f t="shared" si="31"/>
        <v>1.0842380603275852</v>
      </c>
    </row>
    <row r="264" spans="1:31" x14ac:dyDescent="0.2">
      <c r="A264" s="323" t="s">
        <v>134</v>
      </c>
      <c r="H264" s="318"/>
      <c r="I264" s="318"/>
      <c r="J264" s="318"/>
      <c r="K264" s="318"/>
      <c r="L264" s="318"/>
      <c r="M264" s="322">
        <f t="shared" si="65"/>
        <v>1.1215245746066076</v>
      </c>
      <c r="N264" s="322">
        <f t="shared" ref="N264:Z264" si="86">+N198/M132</f>
        <v>1.0132330101554214</v>
      </c>
      <c r="O264" s="322">
        <f t="shared" si="86"/>
        <v>1.0950198269360987</v>
      </c>
      <c r="P264" s="322">
        <f t="shared" si="86"/>
        <v>1.0791553505620226</v>
      </c>
      <c r="Q264" s="322">
        <f t="shared" si="86"/>
        <v>1.0740301709643141</v>
      </c>
      <c r="R264" s="322">
        <f t="shared" si="86"/>
        <v>1.0682339384336632</v>
      </c>
      <c r="S264" s="322">
        <f t="shared" si="86"/>
        <v>1.0260391322988989</v>
      </c>
      <c r="T264" s="322">
        <f t="shared" si="86"/>
        <v>1.0201704908149016</v>
      </c>
      <c r="U264" s="322">
        <f t="shared" si="86"/>
        <v>1.019197881847892</v>
      </c>
      <c r="V264" s="322">
        <f t="shared" si="86"/>
        <v>1.0005428214163457</v>
      </c>
      <c r="W264" s="322">
        <f t="shared" si="86"/>
        <v>0.94172055984324543</v>
      </c>
      <c r="X264" s="322">
        <f t="shared" si="86"/>
        <v>0.94894960962466079</v>
      </c>
      <c r="Y264" s="322">
        <f t="shared" si="86"/>
        <v>0.94707231091533484</v>
      </c>
      <c r="Z264" s="322">
        <f t="shared" si="86"/>
        <v>0.95342131677375797</v>
      </c>
      <c r="AA264" s="322">
        <f t="shared" si="28"/>
        <v>0.97277311458225801</v>
      </c>
      <c r="AB264" s="322">
        <f t="shared" si="29"/>
        <v>1.0227243555185888</v>
      </c>
      <c r="AC264" s="322">
        <f t="shared" si="30"/>
        <v>1.0328895260281337</v>
      </c>
      <c r="AD264" s="322">
        <f t="shared" si="31"/>
        <v>1.0342250696138409</v>
      </c>
      <c r="AE264" s="322">
        <f t="shared" si="31"/>
        <v>1.048700998127684</v>
      </c>
    </row>
    <row r="265" spans="1:31" x14ac:dyDescent="0.2">
      <c r="A265" s="323" t="s">
        <v>135</v>
      </c>
      <c r="H265" s="318"/>
      <c r="I265" s="318"/>
      <c r="J265" s="318"/>
      <c r="K265" s="318"/>
      <c r="L265" s="318"/>
      <c r="M265" s="322">
        <f t="shared" si="65"/>
        <v>1.0991331936481123</v>
      </c>
      <c r="N265" s="322">
        <f t="shared" ref="N265:Z265" si="87">+N199/M133</f>
        <v>1.0447285594764235</v>
      </c>
      <c r="O265" s="322">
        <f t="shared" si="87"/>
        <v>1.0274934346364255</v>
      </c>
      <c r="P265" s="322">
        <f t="shared" si="87"/>
        <v>1.0795690115179317</v>
      </c>
      <c r="Q265" s="322">
        <f t="shared" si="87"/>
        <v>1.030632838733456</v>
      </c>
      <c r="R265" s="322">
        <f t="shared" si="87"/>
        <v>1.0706705419353677</v>
      </c>
      <c r="S265" s="322">
        <f t="shared" si="87"/>
        <v>1.0626315025912074</v>
      </c>
      <c r="T265" s="322">
        <f t="shared" si="87"/>
        <v>1.0090571076671702</v>
      </c>
      <c r="U265" s="322">
        <f t="shared" si="87"/>
        <v>1.0090525243623176</v>
      </c>
      <c r="V265" s="322">
        <f t="shared" si="87"/>
        <v>0.98381238063676335</v>
      </c>
      <c r="W265" s="322">
        <f t="shared" si="87"/>
        <v>0.96725207897239629</v>
      </c>
      <c r="X265" s="322">
        <f t="shared" si="87"/>
        <v>1.0021902545960739</v>
      </c>
      <c r="Y265" s="322">
        <f t="shared" si="87"/>
        <v>0.96608398832509323</v>
      </c>
      <c r="Z265" s="322">
        <f t="shared" si="87"/>
        <v>1.0102508916431689</v>
      </c>
      <c r="AA265" s="322">
        <f t="shared" si="28"/>
        <v>1.0128313679657255</v>
      </c>
      <c r="AB265" s="322">
        <f t="shared" si="29"/>
        <v>1.0107837797387145</v>
      </c>
      <c r="AC265" s="322">
        <f t="shared" si="30"/>
        <v>1.0315112497722307</v>
      </c>
      <c r="AD265" s="322">
        <f t="shared" si="31"/>
        <v>1.0351829279812856</v>
      </c>
      <c r="AE265" s="322">
        <f t="shared" si="31"/>
        <v>1.0491329171278621</v>
      </c>
    </row>
    <row r="266" spans="1:31" ht="25.5" x14ac:dyDescent="0.2">
      <c r="A266" s="323" t="s">
        <v>136</v>
      </c>
      <c r="H266" s="318"/>
      <c r="I266" s="318"/>
      <c r="J266" s="318"/>
      <c r="K266" s="318"/>
      <c r="L266" s="318"/>
      <c r="M266" s="322">
        <f t="shared" si="65"/>
        <v>1.0722628510863805</v>
      </c>
      <c r="N266" s="322">
        <f t="shared" ref="N266:Z266" si="88">+N200/M134</f>
        <v>1.181012797046018</v>
      </c>
      <c r="O266" s="322">
        <f t="shared" si="88"/>
        <v>1.101686306468634</v>
      </c>
      <c r="P266" s="322">
        <f t="shared" si="88"/>
        <v>1.0322159464878848</v>
      </c>
      <c r="Q266" s="322">
        <f t="shared" si="88"/>
        <v>1.0069157344667472</v>
      </c>
      <c r="R266" s="322">
        <f t="shared" si="88"/>
        <v>1.0321842762822881</v>
      </c>
      <c r="S266" s="322">
        <f t="shared" si="88"/>
        <v>1.0338865480273756</v>
      </c>
      <c r="T266" s="322">
        <f t="shared" si="88"/>
        <v>0.97944038474716699</v>
      </c>
      <c r="U266" s="322">
        <f t="shared" si="88"/>
        <v>1.041521755883021</v>
      </c>
      <c r="V266" s="322">
        <f t="shared" si="88"/>
        <v>0.95574760889011212</v>
      </c>
      <c r="W266" s="322">
        <f t="shared" si="88"/>
        <v>1.0130291581676685</v>
      </c>
      <c r="X266" s="322">
        <f t="shared" si="88"/>
        <v>0.9703244506220432</v>
      </c>
      <c r="Y266" s="322">
        <f t="shared" si="88"/>
        <v>0.97869815152662554</v>
      </c>
      <c r="Z266" s="322">
        <f t="shared" si="88"/>
        <v>1.07712048641929</v>
      </c>
      <c r="AA266" s="322">
        <f t="shared" si="28"/>
        <v>1.065710089764027</v>
      </c>
      <c r="AB266" s="322">
        <f t="shared" si="29"/>
        <v>1.0735933123458739</v>
      </c>
      <c r="AC266" s="322">
        <f t="shared" si="30"/>
        <v>1.0591456833896284</v>
      </c>
      <c r="AD266" s="322">
        <f t="shared" si="31"/>
        <v>1.0887843273602007</v>
      </c>
      <c r="AE266" s="322">
        <f t="shared" si="31"/>
        <v>1.0923076289080715</v>
      </c>
    </row>
    <row r="267" spans="1:31" ht="25.5" x14ac:dyDescent="0.2">
      <c r="A267" s="323" t="s">
        <v>137</v>
      </c>
      <c r="H267" s="318"/>
      <c r="I267" s="318"/>
      <c r="J267" s="318"/>
      <c r="K267" s="318"/>
      <c r="L267" s="318"/>
      <c r="M267" s="322">
        <f t="shared" si="65"/>
        <v>1.093779356816432</v>
      </c>
      <c r="N267" s="322">
        <f t="shared" ref="N267:Z267" si="89">+N201/M135</f>
        <v>1.1997527840851849</v>
      </c>
      <c r="O267" s="322">
        <f t="shared" si="89"/>
        <v>1.0991701439213155</v>
      </c>
      <c r="P267" s="322">
        <f t="shared" si="89"/>
        <v>1.1183037098103874</v>
      </c>
      <c r="Q267" s="322">
        <f t="shared" si="89"/>
        <v>1.0350534836657994</v>
      </c>
      <c r="R267" s="322">
        <f t="shared" si="89"/>
        <v>1.0379164244452475</v>
      </c>
      <c r="S267" s="322">
        <f t="shared" si="89"/>
        <v>1.0146310347013943</v>
      </c>
      <c r="T267" s="322">
        <f t="shared" si="89"/>
        <v>0.96279299950510644</v>
      </c>
      <c r="U267" s="322">
        <f t="shared" si="89"/>
        <v>1.0385107157385403</v>
      </c>
      <c r="V267" s="322">
        <f t="shared" si="89"/>
        <v>0.97260934978502189</v>
      </c>
      <c r="W267" s="322">
        <f t="shared" si="89"/>
        <v>0.98539235723236973</v>
      </c>
      <c r="X267" s="322">
        <f t="shared" si="89"/>
        <v>1.0117976236280311</v>
      </c>
      <c r="Y267" s="322">
        <f t="shared" si="89"/>
        <v>1.0091143611560185</v>
      </c>
      <c r="Z267" s="322">
        <f t="shared" si="89"/>
        <v>1.0396153067045748</v>
      </c>
      <c r="AA267" s="322">
        <f t="shared" si="28"/>
        <v>1.0872272334057491</v>
      </c>
      <c r="AB267" s="322">
        <f t="shared" si="29"/>
        <v>1.0850956631509709</v>
      </c>
      <c r="AC267" s="322">
        <f t="shared" si="30"/>
        <v>1.0450805737998365</v>
      </c>
      <c r="AD267" s="322">
        <f t="shared" si="31"/>
        <v>1.1082144868001798</v>
      </c>
      <c r="AE267" s="322">
        <f t="shared" si="31"/>
        <v>1.0902793398694599</v>
      </c>
    </row>
    <row r="268" spans="1:31" x14ac:dyDescent="0.2">
      <c r="A268" s="323" t="s">
        <v>138</v>
      </c>
      <c r="H268" s="318"/>
      <c r="I268" s="318"/>
      <c r="J268" s="318"/>
      <c r="K268" s="318"/>
      <c r="L268" s="318"/>
      <c r="M268" s="322">
        <f t="shared" si="65"/>
        <v>1.0407788467377443</v>
      </c>
      <c r="N268" s="322">
        <f t="shared" ref="N268:Z268" si="90">+N202/M136</f>
        <v>1.0170439578006314</v>
      </c>
      <c r="O268" s="322">
        <f t="shared" si="90"/>
        <v>1.0337538762159637</v>
      </c>
      <c r="P268" s="322">
        <f t="shared" si="90"/>
        <v>1.0347491924763133</v>
      </c>
      <c r="Q268" s="322">
        <f t="shared" si="90"/>
        <v>1.0090063524039961</v>
      </c>
      <c r="R268" s="322">
        <f t="shared" si="90"/>
        <v>1.0060934835952331</v>
      </c>
      <c r="S268" s="322">
        <f t="shared" si="90"/>
        <v>1.0282835030950299</v>
      </c>
      <c r="T268" s="322">
        <f t="shared" si="90"/>
        <v>1.0132180935544333</v>
      </c>
      <c r="U268" s="322">
        <f t="shared" si="90"/>
        <v>1.0258559161369465</v>
      </c>
      <c r="V268" s="322">
        <f t="shared" si="90"/>
        <v>1.0080945639146477</v>
      </c>
      <c r="W268" s="322">
        <f t="shared" si="90"/>
        <v>1.0148755368421962</v>
      </c>
      <c r="X268" s="322">
        <f t="shared" si="90"/>
        <v>0.98780878384495674</v>
      </c>
      <c r="Y268" s="322">
        <f t="shared" si="90"/>
        <v>1.0003740691194982</v>
      </c>
      <c r="Z268" s="322">
        <f t="shared" si="90"/>
        <v>1.0965557877926253</v>
      </c>
      <c r="AA268" s="322">
        <f t="shared" si="28"/>
        <v>1.0726461597498265</v>
      </c>
      <c r="AB268" s="322">
        <f t="shared" si="29"/>
        <v>1.0333489550203541</v>
      </c>
      <c r="AC268" s="322">
        <f t="shared" si="30"/>
        <v>1.0066818890750151</v>
      </c>
      <c r="AD268" s="322">
        <f t="shared" si="31"/>
        <v>1.0233051001959435</v>
      </c>
      <c r="AE268" s="322">
        <f t="shared" si="31"/>
        <v>1.0170711746601342</v>
      </c>
    </row>
    <row r="269" spans="1:31" x14ac:dyDescent="0.2">
      <c r="A269" s="323" t="s">
        <v>139</v>
      </c>
      <c r="H269" s="318"/>
      <c r="I269" s="318"/>
      <c r="J269" s="318"/>
      <c r="K269" s="318"/>
      <c r="L269" s="318"/>
      <c r="M269" s="322">
        <f t="shared" si="65"/>
        <v>1.0626224143790952</v>
      </c>
      <c r="N269" s="322">
        <f t="shared" ref="N269:Z269" si="91">+N203/M137</f>
        <v>1.0555286844617549</v>
      </c>
      <c r="O269" s="322">
        <f t="shared" si="91"/>
        <v>1.04696692413763</v>
      </c>
      <c r="P269" s="322">
        <f t="shared" si="91"/>
        <v>1.0120256533700838</v>
      </c>
      <c r="Q269" s="322">
        <f t="shared" si="91"/>
        <v>1.0008875336255192</v>
      </c>
      <c r="R269" s="322">
        <f t="shared" si="91"/>
        <v>1.0146249495436779</v>
      </c>
      <c r="S269" s="322">
        <f t="shared" si="91"/>
        <v>0.99952589604138298</v>
      </c>
      <c r="T269" s="322">
        <f t="shared" si="91"/>
        <v>0.99557315232700838</v>
      </c>
      <c r="U269" s="322">
        <f t="shared" si="91"/>
        <v>1.0056627693631819</v>
      </c>
      <c r="V269" s="322">
        <f t="shared" si="91"/>
        <v>0.99235665633652181</v>
      </c>
      <c r="W269" s="322">
        <f t="shared" si="91"/>
        <v>0.99574518742603446</v>
      </c>
      <c r="X269" s="322">
        <f t="shared" si="91"/>
        <v>0.98902246352535861</v>
      </c>
      <c r="Y269" s="322">
        <f t="shared" si="91"/>
        <v>1.0030189374953189</v>
      </c>
      <c r="Z269" s="322">
        <f t="shared" si="91"/>
        <v>1.00901049543315</v>
      </c>
      <c r="AA269" s="322">
        <f t="shared" si="28"/>
        <v>0.99598461573879138</v>
      </c>
      <c r="AB269" s="322">
        <f t="shared" si="29"/>
        <v>0.9909590394521498</v>
      </c>
      <c r="AC269" s="322">
        <f t="shared" si="30"/>
        <v>1.0213774303170295</v>
      </c>
      <c r="AD269" s="322">
        <f t="shared" si="31"/>
        <v>1.0253923423303402</v>
      </c>
      <c r="AE269" s="322">
        <f t="shared" si="31"/>
        <v>0.99773912285467536</v>
      </c>
    </row>
    <row r="270" spans="1:31" ht="25.5" x14ac:dyDescent="0.2">
      <c r="A270" s="323" t="s">
        <v>140</v>
      </c>
      <c r="H270" s="318"/>
      <c r="I270" s="318"/>
      <c r="J270" s="318"/>
      <c r="K270" s="318"/>
      <c r="L270" s="318"/>
      <c r="M270" s="322">
        <f t="shared" si="65"/>
        <v>1.0832291594148502</v>
      </c>
      <c r="N270" s="322">
        <f t="shared" ref="N270:Z270" si="92">+N204/M138</f>
        <v>1.0415495834600421</v>
      </c>
      <c r="O270" s="322">
        <f t="shared" si="92"/>
        <v>1.0776091608165475</v>
      </c>
      <c r="P270" s="322">
        <f t="shared" si="92"/>
        <v>1.0819965077651157</v>
      </c>
      <c r="Q270" s="322">
        <f t="shared" si="92"/>
        <v>1.0370015233456418</v>
      </c>
      <c r="R270" s="322">
        <f t="shared" si="92"/>
        <v>1.0622568634311016</v>
      </c>
      <c r="S270" s="322">
        <f t="shared" si="92"/>
        <v>1.0171678476164372</v>
      </c>
      <c r="T270" s="322">
        <f t="shared" si="92"/>
        <v>0.95701390903189265</v>
      </c>
      <c r="U270" s="322">
        <f t="shared" si="92"/>
        <v>1.0225833811614764</v>
      </c>
      <c r="V270" s="322">
        <f t="shared" si="92"/>
        <v>1.0404241768736076</v>
      </c>
      <c r="W270" s="322">
        <f t="shared" si="92"/>
        <v>0.980693869746737</v>
      </c>
      <c r="X270" s="322">
        <f t="shared" si="92"/>
        <v>1.0058660617405764</v>
      </c>
      <c r="Y270" s="322">
        <f t="shared" si="92"/>
        <v>1.0081381112835452</v>
      </c>
      <c r="Z270" s="322">
        <f t="shared" si="92"/>
        <v>1.023563526405163</v>
      </c>
      <c r="AA270" s="322">
        <f t="shared" si="28"/>
        <v>1.0261721041469247</v>
      </c>
      <c r="AB270" s="322">
        <f t="shared" si="29"/>
        <v>1.0794260005543828</v>
      </c>
      <c r="AC270" s="322">
        <f t="shared" si="30"/>
        <v>1.0213496048664918</v>
      </c>
      <c r="AD270" s="322">
        <f t="shared" si="31"/>
        <v>1.0150896587568825</v>
      </c>
      <c r="AE270" s="322">
        <f t="shared" si="31"/>
        <v>1.0161003180629895</v>
      </c>
    </row>
    <row r="271" spans="1:31" ht="25.5" x14ac:dyDescent="0.2">
      <c r="A271" s="323" t="s">
        <v>141</v>
      </c>
      <c r="H271" s="318"/>
      <c r="I271" s="318"/>
      <c r="J271" s="318"/>
      <c r="K271" s="318"/>
      <c r="L271" s="318"/>
      <c r="M271" s="322">
        <f t="shared" si="65"/>
        <v>1.0876374293752107</v>
      </c>
      <c r="N271" s="322">
        <f t="shared" ref="N271:Z271" si="93">+N205/M139</f>
        <v>1.0348762081552736</v>
      </c>
      <c r="O271" s="322">
        <f t="shared" si="93"/>
        <v>1.1512031317760405</v>
      </c>
      <c r="P271" s="322">
        <f t="shared" si="93"/>
        <v>0.98503898093871112</v>
      </c>
      <c r="Q271" s="322">
        <f t="shared" si="93"/>
        <v>0.9805300276830945</v>
      </c>
      <c r="R271" s="322">
        <f t="shared" si="93"/>
        <v>1.0136524275333938</v>
      </c>
      <c r="S271" s="322">
        <f t="shared" si="93"/>
        <v>1.022319991415388</v>
      </c>
      <c r="T271" s="322">
        <f t="shared" si="93"/>
        <v>0.98685957780121292</v>
      </c>
      <c r="U271" s="322">
        <f t="shared" si="93"/>
        <v>1.0856848399826013</v>
      </c>
      <c r="V271" s="322">
        <f t="shared" si="93"/>
        <v>0.95914402701814161</v>
      </c>
      <c r="W271" s="322">
        <f t="shared" si="93"/>
        <v>1.0408119681722616</v>
      </c>
      <c r="X271" s="322">
        <f t="shared" si="93"/>
        <v>1.0035285778319833</v>
      </c>
      <c r="Y271" s="322">
        <f t="shared" si="93"/>
        <v>0.97960122881708522</v>
      </c>
      <c r="Z271" s="322">
        <f t="shared" si="93"/>
        <v>1.0718407257442411</v>
      </c>
      <c r="AA271" s="322">
        <f t="shared" si="28"/>
        <v>1.0920506277658775</v>
      </c>
      <c r="AB271" s="322">
        <f t="shared" si="29"/>
        <v>1.1091882780943749</v>
      </c>
      <c r="AC271" s="322">
        <f t="shared" si="30"/>
        <v>1.1095858601886288</v>
      </c>
      <c r="AD271" s="322">
        <f t="shared" si="31"/>
        <v>1.1878899095124806</v>
      </c>
      <c r="AE271" s="322">
        <f t="shared" si="31"/>
        <v>0.96848660502315065</v>
      </c>
    </row>
    <row r="272" spans="1:31" x14ac:dyDescent="0.2">
      <c r="A272" s="323" t="s">
        <v>142</v>
      </c>
      <c r="H272" s="318"/>
      <c r="I272" s="318"/>
      <c r="J272" s="318"/>
      <c r="K272" s="318"/>
      <c r="L272" s="318"/>
      <c r="M272" s="322">
        <f t="shared" si="65"/>
        <v>0.95329714865538295</v>
      </c>
      <c r="N272" s="322">
        <f t="shared" ref="N272:Z272" si="94">+N206/M140</f>
        <v>1.0923795768285736</v>
      </c>
      <c r="O272" s="322">
        <f t="shared" si="94"/>
        <v>1.0428842903342419</v>
      </c>
      <c r="P272" s="322">
        <f t="shared" si="94"/>
        <v>0.96853803598907418</v>
      </c>
      <c r="Q272" s="322">
        <f t="shared" si="94"/>
        <v>1.0345913298616176</v>
      </c>
      <c r="R272" s="322">
        <f t="shared" si="94"/>
        <v>1.0658626618122977</v>
      </c>
      <c r="S272" s="322">
        <f t="shared" si="94"/>
        <v>0.97272034491754655</v>
      </c>
      <c r="T272" s="322">
        <f t="shared" si="94"/>
        <v>0.9960508227724989</v>
      </c>
      <c r="U272" s="322">
        <f t="shared" si="94"/>
        <v>1.005796765586441</v>
      </c>
      <c r="V272" s="322">
        <f t="shared" si="94"/>
        <v>0.98064565252682556</v>
      </c>
      <c r="W272" s="322">
        <f t="shared" si="94"/>
        <v>0.93936025143553403</v>
      </c>
      <c r="X272" s="322">
        <f t="shared" si="94"/>
        <v>0.9984949566145167</v>
      </c>
      <c r="Y272" s="322">
        <f t="shared" si="94"/>
        <v>0.94155974962007538</v>
      </c>
      <c r="Z272" s="322">
        <f t="shared" si="94"/>
        <v>1.0146647005506026</v>
      </c>
      <c r="AA272" s="322">
        <f t="shared" si="28"/>
        <v>1.0382913219164902</v>
      </c>
      <c r="AB272" s="322">
        <f t="shared" si="29"/>
        <v>1.0412647731732256</v>
      </c>
      <c r="AC272" s="322">
        <f t="shared" si="30"/>
        <v>0.98005180704972483</v>
      </c>
      <c r="AD272" s="322">
        <f t="shared" si="31"/>
        <v>1.0452146314527482</v>
      </c>
      <c r="AE272" s="322">
        <f t="shared" si="31"/>
        <v>1.017513601913608</v>
      </c>
    </row>
    <row r="273" spans="1:31" ht="25.5" x14ac:dyDescent="0.2">
      <c r="A273" s="323" t="s">
        <v>143</v>
      </c>
      <c r="H273" s="318"/>
      <c r="I273" s="318"/>
      <c r="J273" s="318"/>
      <c r="K273" s="318"/>
      <c r="L273" s="318"/>
      <c r="M273" s="322">
        <f t="shared" si="65"/>
        <v>1.1530726256983239</v>
      </c>
      <c r="N273" s="322">
        <f t="shared" ref="N273:Z273" si="95">+N207/M141</f>
        <v>1.1545893719806763</v>
      </c>
      <c r="O273" s="322">
        <f t="shared" si="95"/>
        <v>1.0603389830508474</v>
      </c>
      <c r="P273" s="322">
        <f t="shared" si="95"/>
        <v>0.9052941176470588</v>
      </c>
      <c r="Q273" s="322">
        <f t="shared" si="95"/>
        <v>0.92307692307692313</v>
      </c>
      <c r="R273" s="322">
        <f t="shared" si="95"/>
        <v>0.89629847238542892</v>
      </c>
      <c r="S273" s="322">
        <f t="shared" si="95"/>
        <v>1.155</v>
      </c>
      <c r="T273" s="322">
        <f t="shared" si="95"/>
        <v>0.86098191214470288</v>
      </c>
      <c r="U273" s="322">
        <f t="shared" si="95"/>
        <v>0.82347972972972971</v>
      </c>
      <c r="V273" s="322">
        <f t="shared" si="95"/>
        <v>0.66935483870967738</v>
      </c>
      <c r="W273" s="322">
        <f t="shared" si="95"/>
        <v>1.4698481561822125</v>
      </c>
      <c r="X273" s="322">
        <f t="shared" si="95"/>
        <v>0.98558100084817646</v>
      </c>
      <c r="Y273" s="322">
        <f t="shared" si="95"/>
        <v>0.99031811894882438</v>
      </c>
      <c r="Z273" s="322">
        <f t="shared" si="95"/>
        <v>0.99031413612565444</v>
      </c>
      <c r="AA273" s="322">
        <f t="shared" si="28"/>
        <v>0.9670527670527671</v>
      </c>
      <c r="AB273" s="322">
        <f t="shared" si="29"/>
        <v>1.4157014157014156</v>
      </c>
      <c r="AC273" s="322">
        <f t="shared" si="30"/>
        <v>1.0878449179182677</v>
      </c>
      <c r="AD273" s="322">
        <f t="shared" si="31"/>
        <v>0.9525741029641186</v>
      </c>
      <c r="AE273" s="322">
        <f t="shared" si="31"/>
        <v>1.7969040247678019</v>
      </c>
    </row>
    <row r="274" spans="1:31" x14ac:dyDescent="0.2">
      <c r="A274" s="323" t="s">
        <v>144</v>
      </c>
      <c r="H274" s="318"/>
      <c r="I274" s="318"/>
      <c r="J274" s="318"/>
      <c r="K274" s="318"/>
      <c r="L274" s="318"/>
      <c r="M274" s="318"/>
      <c r="N274" s="322"/>
      <c r="O274" s="322"/>
      <c r="P274" s="322"/>
      <c r="Q274" s="322"/>
      <c r="R274" s="322"/>
      <c r="S274" s="322"/>
      <c r="T274" s="322"/>
      <c r="U274" s="322"/>
      <c r="V274" s="322"/>
      <c r="W274" s="322"/>
      <c r="X274" s="322"/>
      <c r="Y274" s="322"/>
      <c r="Z274" s="322"/>
    </row>
    <row r="275" spans="1:31" x14ac:dyDescent="0.2">
      <c r="A275" s="65"/>
    </row>
    <row r="276" spans="1:31" x14ac:dyDescent="0.2">
      <c r="A276" s="64" t="s">
        <v>738</v>
      </c>
    </row>
    <row r="277" spans="1:31" ht="25.5" x14ac:dyDescent="0.2">
      <c r="A277" s="323" t="s">
        <v>80</v>
      </c>
      <c r="H277" s="318"/>
      <c r="I277" s="322"/>
      <c r="J277" s="318"/>
      <c r="K277" s="318"/>
      <c r="L277" s="318"/>
      <c r="M277" s="318">
        <f>+M79</f>
        <v>27736762</v>
      </c>
      <c r="N277" s="318">
        <f t="shared" ref="N277:O296" si="96">+M277*N211</f>
        <v>30001348</v>
      </c>
      <c r="O277" s="318">
        <f t="shared" si="96"/>
        <v>32299770.686914969</v>
      </c>
      <c r="P277" s="318">
        <f t="shared" ref="P277:Z277" si="97">+O277*P211</f>
        <v>33994587.907826431</v>
      </c>
      <c r="Q277" s="318">
        <f t="shared" si="97"/>
        <v>36137097.744893029</v>
      </c>
      <c r="R277" s="318">
        <f t="shared" si="97"/>
        <v>38206801.016779639</v>
      </c>
      <c r="S277" s="318">
        <f t="shared" si="97"/>
        <v>40021141.878267825</v>
      </c>
      <c r="T277" s="318">
        <f t="shared" si="97"/>
        <v>40065235.745953664</v>
      </c>
      <c r="U277" s="318">
        <f t="shared" si="97"/>
        <v>41239574.202925347</v>
      </c>
      <c r="V277" s="318">
        <f t="shared" si="97"/>
        <v>37507371.688324153</v>
      </c>
      <c r="W277" s="318">
        <f t="shared" si="97"/>
        <v>38288568.704206876</v>
      </c>
      <c r="X277" s="318">
        <f t="shared" si="97"/>
        <v>39100045.778333917</v>
      </c>
      <c r="Y277" s="318">
        <f t="shared" si="97"/>
        <v>37714378.757881865</v>
      </c>
      <c r="Z277" s="318">
        <f t="shared" si="97"/>
        <v>39246576.235229596</v>
      </c>
      <c r="AA277" s="318">
        <f t="shared" ref="AA277:AA339" si="98">+Z277*AA211</f>
        <v>41713869.094588421</v>
      </c>
      <c r="AB277" s="318">
        <f t="shared" ref="AB277:AB339" si="99">+AA277*AB211</f>
        <v>43685835.921811581</v>
      </c>
      <c r="AC277" s="318">
        <f t="shared" ref="AC277:AC339" si="100">+AB277*AC211</f>
        <v>44767939.242175423</v>
      </c>
      <c r="AD277" s="318">
        <f t="shared" ref="AD277:AE339" si="101">+AC277*AD211</f>
        <v>46784743.292326547</v>
      </c>
      <c r="AE277" s="318">
        <f t="shared" si="101"/>
        <v>48618498.822257146</v>
      </c>
    </row>
    <row r="278" spans="1:31" ht="25.5" x14ac:dyDescent="0.2">
      <c r="A278" s="323" t="s">
        <v>81</v>
      </c>
      <c r="H278" s="318"/>
      <c r="I278" s="318"/>
      <c r="J278" s="318"/>
      <c r="K278" s="318"/>
      <c r="L278" s="318"/>
      <c r="M278" s="318">
        <f t="shared" ref="M278:M339" si="102">+M80</f>
        <v>1679344</v>
      </c>
      <c r="N278" s="318">
        <f t="shared" si="96"/>
        <v>1870503</v>
      </c>
      <c r="O278" s="318">
        <f t="shared" si="96"/>
        <v>1750836.4289907028</v>
      </c>
      <c r="P278" s="318">
        <f t="shared" ref="P278:Z278" si="103">+O278*P212</f>
        <v>1657610.8587383386</v>
      </c>
      <c r="Q278" s="318">
        <f t="shared" si="103"/>
        <v>1915466.3811691478</v>
      </c>
      <c r="R278" s="318">
        <f t="shared" si="103"/>
        <v>1799830.4936084342</v>
      </c>
      <c r="S278" s="318">
        <f t="shared" si="103"/>
        <v>1758766.4949620687</v>
      </c>
      <c r="T278" s="318">
        <f t="shared" si="103"/>
        <v>1615797.185495374</v>
      </c>
      <c r="U278" s="318">
        <f t="shared" si="103"/>
        <v>1869263.4262472943</v>
      </c>
      <c r="V278" s="318">
        <f t="shared" si="103"/>
        <v>1786471.7595106973</v>
      </c>
      <c r="W278" s="318">
        <f t="shared" si="103"/>
        <v>1547069.7097392876</v>
      </c>
      <c r="X278" s="318">
        <f t="shared" si="103"/>
        <v>1686769.1041404998</v>
      </c>
      <c r="Y278" s="318">
        <f t="shared" si="103"/>
        <v>1510254.0284514194</v>
      </c>
      <c r="Z278" s="318">
        <f t="shared" si="103"/>
        <v>1660084.8581633444</v>
      </c>
      <c r="AA278" s="318">
        <f t="shared" si="98"/>
        <v>1801945.5238034672</v>
      </c>
      <c r="AB278" s="318">
        <f t="shared" si="99"/>
        <v>1792763.8499075922</v>
      </c>
      <c r="AC278" s="318">
        <f t="shared" si="100"/>
        <v>1920005.0721801487</v>
      </c>
      <c r="AD278" s="318">
        <f t="shared" si="101"/>
        <v>1846070.4077480745</v>
      </c>
      <c r="AE278" s="318">
        <f t="shared" si="101"/>
        <v>1891122.9517242212</v>
      </c>
    </row>
    <row r="279" spans="1:31" ht="38.25" x14ac:dyDescent="0.2">
      <c r="A279" s="323" t="s">
        <v>82</v>
      </c>
      <c r="H279" s="318"/>
      <c r="I279" s="318"/>
      <c r="J279" s="318"/>
      <c r="K279" s="318"/>
      <c r="L279" s="318"/>
      <c r="M279" s="318">
        <f t="shared" si="102"/>
        <v>1596614</v>
      </c>
      <c r="N279" s="318">
        <f t="shared" si="96"/>
        <v>1781586</v>
      </c>
      <c r="O279" s="318">
        <f t="shared" si="96"/>
        <v>1659625.0032782722</v>
      </c>
      <c r="P279" s="318">
        <f t="shared" ref="P279:Z279" si="104">+O279*P213</f>
        <v>1569473.3450719188</v>
      </c>
      <c r="Q279" s="318">
        <f t="shared" si="104"/>
        <v>1829433.8070429068</v>
      </c>
      <c r="R279" s="318">
        <f t="shared" si="104"/>
        <v>1717364.5700845476</v>
      </c>
      <c r="S279" s="318">
        <f t="shared" si="104"/>
        <v>1680830.3993456892</v>
      </c>
      <c r="T279" s="318">
        <f t="shared" si="104"/>
        <v>1531247.5688712304</v>
      </c>
      <c r="U279" s="318">
        <f t="shared" si="104"/>
        <v>1781936.2254759588</v>
      </c>
      <c r="V279" s="318">
        <f t="shared" si="104"/>
        <v>1703224.9262483278</v>
      </c>
      <c r="W279" s="318">
        <f t="shared" si="104"/>
        <v>1452905.6917351505</v>
      </c>
      <c r="X279" s="318">
        <f t="shared" si="104"/>
        <v>1586023.0639437109</v>
      </c>
      <c r="Y279" s="318">
        <f t="shared" si="104"/>
        <v>1410819.0770086611</v>
      </c>
      <c r="Z279" s="318">
        <f t="shared" si="104"/>
        <v>1558776.3818102728</v>
      </c>
      <c r="AA279" s="318">
        <f t="shared" si="98"/>
        <v>1700329.5152709624</v>
      </c>
      <c r="AB279" s="318">
        <f t="shared" si="99"/>
        <v>1686424.1375904577</v>
      </c>
      <c r="AC279" s="318">
        <f t="shared" si="100"/>
        <v>1810846.5176863989</v>
      </c>
      <c r="AD279" s="318">
        <f t="shared" si="101"/>
        <v>1734316.1031848022</v>
      </c>
      <c r="AE279" s="318">
        <f t="shared" si="101"/>
        <v>1774842.4156506865</v>
      </c>
    </row>
    <row r="280" spans="1:31" x14ac:dyDescent="0.2">
      <c r="A280" s="323" t="s">
        <v>83</v>
      </c>
      <c r="H280" s="318"/>
      <c r="I280" s="318"/>
      <c r="J280" s="318"/>
      <c r="K280" s="318"/>
      <c r="L280" s="318"/>
      <c r="M280" s="318">
        <f t="shared" si="102"/>
        <v>77016</v>
      </c>
      <c r="N280" s="318">
        <f t="shared" si="96"/>
        <v>82458</v>
      </c>
      <c r="O280" s="318">
        <f t="shared" si="96"/>
        <v>84244.863404929696</v>
      </c>
      <c r="P280" s="318">
        <f t="shared" ref="P280:Z280" si="105">+O280*P214</f>
        <v>80742.211524832615</v>
      </c>
      <c r="Q280" s="318">
        <f t="shared" si="105"/>
        <v>78492.078974985721</v>
      </c>
      <c r="R280" s="318">
        <f t="shared" si="105"/>
        <v>75194.013768756864</v>
      </c>
      <c r="S280" s="318">
        <f t="shared" si="105"/>
        <v>70485.853995261408</v>
      </c>
      <c r="T280" s="318">
        <f t="shared" si="105"/>
        <v>75928.926520714667</v>
      </c>
      <c r="U280" s="318">
        <f t="shared" si="105"/>
        <v>78061.365366076148</v>
      </c>
      <c r="V280" s="318">
        <f t="shared" si="105"/>
        <v>75030.320714573856</v>
      </c>
      <c r="W280" s="318">
        <f t="shared" si="105"/>
        <v>82633.200735675462</v>
      </c>
      <c r="X280" s="318">
        <f t="shared" si="105"/>
        <v>89085.799463152143</v>
      </c>
      <c r="Y280" s="318">
        <f t="shared" si="105"/>
        <v>88900.524491736869</v>
      </c>
      <c r="Z280" s="318">
        <f t="shared" si="105"/>
        <v>88331.300169546768</v>
      </c>
      <c r="AA280" s="318">
        <f t="shared" si="98"/>
        <v>87291.731856804225</v>
      </c>
      <c r="AB280" s="318">
        <f t="shared" si="99"/>
        <v>92065.725508888252</v>
      </c>
      <c r="AC280" s="318">
        <f t="shared" si="100"/>
        <v>94478.469174766171</v>
      </c>
      <c r="AD280" s="318">
        <f t="shared" si="101"/>
        <v>97206.463480860126</v>
      </c>
      <c r="AE280" s="318">
        <f t="shared" si="101"/>
        <v>102659.84985704617</v>
      </c>
    </row>
    <row r="281" spans="1:31" x14ac:dyDescent="0.2">
      <c r="A281" s="323" t="s">
        <v>84</v>
      </c>
      <c r="H281" s="318"/>
      <c r="I281" s="318"/>
      <c r="J281" s="318"/>
      <c r="K281" s="318"/>
      <c r="L281" s="318"/>
      <c r="M281" s="318">
        <f t="shared" si="102"/>
        <v>5714</v>
      </c>
      <c r="N281" s="318">
        <f t="shared" si="96"/>
        <v>6459</v>
      </c>
      <c r="O281" s="318">
        <f t="shared" si="96"/>
        <v>6818.6426557654358</v>
      </c>
      <c r="P281" s="318">
        <f t="shared" ref="P281:Z281" si="106">+O281*P215</f>
        <v>7220.9030058637827</v>
      </c>
      <c r="Q281" s="318">
        <f t="shared" si="106"/>
        <v>6780.7114058964708</v>
      </c>
      <c r="R281" s="318">
        <f t="shared" si="106"/>
        <v>6448.1609465992788</v>
      </c>
      <c r="S281" s="318">
        <f t="shared" si="106"/>
        <v>6789.0784011858359</v>
      </c>
      <c r="T281" s="318">
        <f t="shared" si="106"/>
        <v>7308.089027994637</v>
      </c>
      <c r="U281" s="318">
        <f t="shared" si="106"/>
        <v>7446.6558487570646</v>
      </c>
      <c r="V281" s="318">
        <f t="shared" si="106"/>
        <v>6500.324847115975</v>
      </c>
      <c r="W281" s="318">
        <f t="shared" si="106"/>
        <v>6498.301504665119</v>
      </c>
      <c r="X281" s="318">
        <f t="shared" si="106"/>
        <v>6259.8679809788455</v>
      </c>
      <c r="Y281" s="318">
        <f t="shared" si="106"/>
        <v>6570.641568687015</v>
      </c>
      <c r="Z281" s="318">
        <f t="shared" si="106"/>
        <v>7164.2723899121447</v>
      </c>
      <c r="AA281" s="318">
        <f t="shared" si="98"/>
        <v>7122.2192384953914</v>
      </c>
      <c r="AB281" s="318">
        <f t="shared" si="99"/>
        <v>7230.9007092261845</v>
      </c>
      <c r="AC281" s="318">
        <f t="shared" si="100"/>
        <v>7078.1475659556036</v>
      </c>
      <c r="AD281" s="318">
        <f t="shared" si="101"/>
        <v>7121.059300451333</v>
      </c>
      <c r="AE281" s="318">
        <f t="shared" si="101"/>
        <v>6186.6460523494052</v>
      </c>
    </row>
    <row r="282" spans="1:31" x14ac:dyDescent="0.2">
      <c r="A282" s="323" t="s">
        <v>85</v>
      </c>
      <c r="H282" s="318"/>
      <c r="I282" s="318"/>
      <c r="J282" s="318"/>
      <c r="K282" s="318"/>
      <c r="L282" s="318"/>
      <c r="M282" s="318">
        <f t="shared" si="102"/>
        <v>76154</v>
      </c>
      <c r="N282" s="318">
        <f t="shared" si="96"/>
        <v>81850</v>
      </c>
      <c r="O282" s="318">
        <f t="shared" si="96"/>
        <v>84431.994668044674</v>
      </c>
      <c r="P282" s="318">
        <f t="shared" ref="P282:Z282" si="107">+O282*P216</f>
        <v>83773.135248818609</v>
      </c>
      <c r="Q282" s="318">
        <f t="shared" si="107"/>
        <v>87942.159613319134</v>
      </c>
      <c r="R282" s="318">
        <f t="shared" si="107"/>
        <v>99436.375109818415</v>
      </c>
      <c r="S282" s="318">
        <f t="shared" si="107"/>
        <v>123134.26300715044</v>
      </c>
      <c r="T282" s="318">
        <f t="shared" si="107"/>
        <v>108045.94539651621</v>
      </c>
      <c r="U282" s="318">
        <f t="shared" si="107"/>
        <v>108671.22131028384</v>
      </c>
      <c r="V282" s="318">
        <f t="shared" si="107"/>
        <v>128979.92464642962</v>
      </c>
      <c r="W282" s="318">
        <f t="shared" si="107"/>
        <v>84092.597128052003</v>
      </c>
      <c r="X282" s="318">
        <f t="shared" si="107"/>
        <v>84558.184694335141</v>
      </c>
      <c r="Y282" s="318">
        <f t="shared" si="107"/>
        <v>71999.329318616888</v>
      </c>
      <c r="Z282" s="318">
        <f t="shared" si="107"/>
        <v>82609.156465483626</v>
      </c>
      <c r="AA282" s="318">
        <f t="shared" si="98"/>
        <v>88392.006185205377</v>
      </c>
      <c r="AB282" s="318">
        <f t="shared" si="99"/>
        <v>75213.032859868064</v>
      </c>
      <c r="AC282" s="318">
        <f t="shared" si="100"/>
        <v>70417.654832231652</v>
      </c>
      <c r="AD282" s="318">
        <f t="shared" si="101"/>
        <v>84517.299678502284</v>
      </c>
      <c r="AE282" s="318">
        <f t="shared" si="101"/>
        <v>133968.49192452736</v>
      </c>
    </row>
    <row r="283" spans="1:31" x14ac:dyDescent="0.2">
      <c r="A283" s="323" t="s">
        <v>86</v>
      </c>
      <c r="H283" s="318"/>
      <c r="I283" s="318"/>
      <c r="J283" s="318"/>
      <c r="K283" s="318"/>
      <c r="L283" s="318"/>
      <c r="M283" s="318">
        <f t="shared" si="102"/>
        <v>11030183</v>
      </c>
      <c r="N283" s="318">
        <f t="shared" si="96"/>
        <v>11856764</v>
      </c>
      <c r="O283" s="318">
        <f t="shared" si="96"/>
        <v>12752398.971265336</v>
      </c>
      <c r="P283" s="318">
        <f t="shared" ref="P283:Z283" si="108">+O283*P217</f>
        <v>14135315.703718726</v>
      </c>
      <c r="Q283" s="318">
        <f t="shared" si="108"/>
        <v>15491091.279509783</v>
      </c>
      <c r="R283" s="318">
        <f t="shared" si="108"/>
        <v>16803797.528642189</v>
      </c>
      <c r="S283" s="318">
        <f t="shared" si="108"/>
        <v>18276131.777133401</v>
      </c>
      <c r="T283" s="318">
        <f t="shared" si="108"/>
        <v>18796582.107163031</v>
      </c>
      <c r="U283" s="318">
        <f t="shared" si="108"/>
        <v>19324431.491532963</v>
      </c>
      <c r="V283" s="318">
        <f t="shared" si="108"/>
        <v>15888024.979257876</v>
      </c>
      <c r="W283" s="318">
        <f t="shared" si="108"/>
        <v>18031792.421143934</v>
      </c>
      <c r="X283" s="318">
        <f t="shared" si="108"/>
        <v>19069814.376575757</v>
      </c>
      <c r="Y283" s="318">
        <f t="shared" si="108"/>
        <v>18224659.286769837</v>
      </c>
      <c r="Z283" s="318">
        <f t="shared" si="108"/>
        <v>18785210.894258134</v>
      </c>
      <c r="AA283" s="318">
        <f t="shared" si="98"/>
        <v>20285680.363131147</v>
      </c>
      <c r="AB283" s="318">
        <f t="shared" si="99"/>
        <v>21620263.69505395</v>
      </c>
      <c r="AC283" s="318">
        <f t="shared" si="100"/>
        <v>22051413.78997606</v>
      </c>
      <c r="AD283" s="318">
        <f t="shared" si="101"/>
        <v>22753587.245187297</v>
      </c>
      <c r="AE283" s="318">
        <f t="shared" si="101"/>
        <v>23035135.240289923</v>
      </c>
    </row>
    <row r="284" spans="1:31" x14ac:dyDescent="0.2">
      <c r="A284" s="323" t="s">
        <v>87</v>
      </c>
      <c r="H284" s="318"/>
      <c r="I284" s="318"/>
      <c r="J284" s="318"/>
      <c r="K284" s="318"/>
      <c r="L284" s="318"/>
      <c r="M284" s="318">
        <f t="shared" si="102"/>
        <v>1762569</v>
      </c>
      <c r="N284" s="318">
        <f t="shared" si="96"/>
        <v>1821988</v>
      </c>
      <c r="O284" s="318">
        <f t="shared" si="96"/>
        <v>1937311.9838693184</v>
      </c>
      <c r="P284" s="318">
        <f t="shared" ref="P284:Z284" si="109">+O284*P218</f>
        <v>1967643.1364257487</v>
      </c>
      <c r="Q284" s="318">
        <f t="shared" si="109"/>
        <v>1927392.0036010134</v>
      </c>
      <c r="R284" s="318">
        <f t="shared" si="109"/>
        <v>1873329.9300917371</v>
      </c>
      <c r="S284" s="318">
        <f t="shared" si="109"/>
        <v>1918022.8512166133</v>
      </c>
      <c r="T284" s="318">
        <f t="shared" si="109"/>
        <v>1735492.0407443643</v>
      </c>
      <c r="U284" s="318">
        <f t="shared" si="109"/>
        <v>1703669.3264150321</v>
      </c>
      <c r="V284" s="318">
        <f t="shared" si="109"/>
        <v>1667467.34495905</v>
      </c>
      <c r="W284" s="318">
        <f t="shared" si="109"/>
        <v>1623965.0410374757</v>
      </c>
      <c r="X284" s="318">
        <f t="shared" si="109"/>
        <v>1674217.8198302039</v>
      </c>
      <c r="Y284" s="318">
        <f t="shared" si="109"/>
        <v>1721920.6069473671</v>
      </c>
      <c r="Z284" s="318">
        <f t="shared" si="109"/>
        <v>1769559.4513360783</v>
      </c>
      <c r="AA284" s="318">
        <f t="shared" si="98"/>
        <v>1759444.8221200365</v>
      </c>
      <c r="AB284" s="318">
        <f t="shared" si="99"/>
        <v>1827767.7218846811</v>
      </c>
      <c r="AC284" s="318">
        <f t="shared" si="100"/>
        <v>1885460.950004925</v>
      </c>
      <c r="AD284" s="318">
        <f t="shared" si="101"/>
        <v>1910227.0089125976</v>
      </c>
      <c r="AE284" s="318">
        <f t="shared" si="101"/>
        <v>1940831.529351145</v>
      </c>
    </row>
    <row r="285" spans="1:31" ht="25.5" x14ac:dyDescent="0.2">
      <c r="A285" s="323" t="s">
        <v>88</v>
      </c>
      <c r="H285" s="318"/>
      <c r="I285" s="318"/>
      <c r="J285" s="318"/>
      <c r="K285" s="318"/>
      <c r="L285" s="318"/>
      <c r="M285" s="318">
        <f t="shared" si="102"/>
        <v>474973</v>
      </c>
      <c r="N285" s="318">
        <f t="shared" si="96"/>
        <v>539556</v>
      </c>
      <c r="O285" s="318">
        <f t="shared" si="96"/>
        <v>507932.43264274625</v>
      </c>
      <c r="P285" s="318">
        <f t="shared" ref="P285:Z285" si="110">+O285*P219</f>
        <v>463815.96552014211</v>
      </c>
      <c r="Q285" s="318">
        <f t="shared" si="110"/>
        <v>445056.8504581665</v>
      </c>
      <c r="R285" s="318">
        <f t="shared" si="110"/>
        <v>399522.31494814315</v>
      </c>
      <c r="S285" s="318">
        <f t="shared" si="110"/>
        <v>406158.86859590391</v>
      </c>
      <c r="T285" s="318">
        <f t="shared" si="110"/>
        <v>387466.83330950176</v>
      </c>
      <c r="U285" s="318">
        <f t="shared" si="110"/>
        <v>342032.18094752944</v>
      </c>
      <c r="V285" s="318">
        <f t="shared" si="110"/>
        <v>279293.48536269553</v>
      </c>
      <c r="W285" s="318">
        <f t="shared" si="110"/>
        <v>273994.48054530425</v>
      </c>
      <c r="X285" s="318">
        <f t="shared" si="110"/>
        <v>321582.38054880942</v>
      </c>
      <c r="Y285" s="318">
        <f t="shared" si="110"/>
        <v>302070.49414547055</v>
      </c>
      <c r="Z285" s="318">
        <f t="shared" si="110"/>
        <v>306039.24386621424</v>
      </c>
      <c r="AA285" s="318">
        <f t="shared" si="98"/>
        <v>328544.74852559442</v>
      </c>
      <c r="AB285" s="318">
        <f t="shared" si="99"/>
        <v>335601.38287391554</v>
      </c>
      <c r="AC285" s="318">
        <f t="shared" si="100"/>
        <v>349466.00246099499</v>
      </c>
      <c r="AD285" s="318">
        <f t="shared" si="101"/>
        <v>371848.63974810793</v>
      </c>
      <c r="AE285" s="318">
        <f t="shared" si="101"/>
        <v>360529.47082552843</v>
      </c>
    </row>
    <row r="286" spans="1:31" ht="25.5" x14ac:dyDescent="0.2">
      <c r="A286" s="323" t="s">
        <v>89</v>
      </c>
      <c r="H286" s="318"/>
      <c r="I286" s="318"/>
      <c r="J286" s="318"/>
      <c r="K286" s="318"/>
      <c r="L286" s="318"/>
      <c r="M286" s="318">
        <f t="shared" si="102"/>
        <v>549707</v>
      </c>
      <c r="N286" s="318">
        <f t="shared" si="96"/>
        <v>634520</v>
      </c>
      <c r="O286" s="318">
        <f t="shared" si="96"/>
        <v>655765.46372294053</v>
      </c>
      <c r="P286" s="318">
        <f t="shared" ref="P286:Z286" si="111">+O286*P220</f>
        <v>673836.66857367707</v>
      </c>
      <c r="Q286" s="318">
        <f t="shared" si="111"/>
        <v>703371.86321514286</v>
      </c>
      <c r="R286" s="318">
        <f t="shared" si="111"/>
        <v>710756.6333127385</v>
      </c>
      <c r="S286" s="318">
        <f t="shared" si="111"/>
        <v>719939.33725450712</v>
      </c>
      <c r="T286" s="318">
        <f t="shared" si="111"/>
        <v>690238.37011231715</v>
      </c>
      <c r="U286" s="318">
        <f t="shared" si="111"/>
        <v>657725.94089163234</v>
      </c>
      <c r="V286" s="318">
        <f t="shared" si="111"/>
        <v>599651.17304234684</v>
      </c>
      <c r="W286" s="318">
        <f t="shared" si="111"/>
        <v>675611.75071304012</v>
      </c>
      <c r="X286" s="318">
        <f t="shared" si="111"/>
        <v>690856.97053167783</v>
      </c>
      <c r="Y286" s="318">
        <f t="shared" si="111"/>
        <v>628433.72411327285</v>
      </c>
      <c r="Z286" s="318">
        <f t="shared" si="111"/>
        <v>641422.38297505339</v>
      </c>
      <c r="AA286" s="318">
        <f t="shared" si="98"/>
        <v>677581.01685982838</v>
      </c>
      <c r="AB286" s="318">
        <f t="shared" si="99"/>
        <v>706061.2637961877</v>
      </c>
      <c r="AC286" s="318">
        <f t="shared" si="100"/>
        <v>742534.64838689135</v>
      </c>
      <c r="AD286" s="318">
        <f t="shared" si="101"/>
        <v>767420.85563147569</v>
      </c>
      <c r="AE286" s="318">
        <f t="shared" si="101"/>
        <v>775936.02227837383</v>
      </c>
    </row>
    <row r="287" spans="1:31" ht="25.5" x14ac:dyDescent="0.2">
      <c r="A287" s="323" t="s">
        <v>90</v>
      </c>
      <c r="H287" s="318"/>
      <c r="I287" s="318"/>
      <c r="J287" s="318"/>
      <c r="K287" s="318"/>
      <c r="L287" s="318"/>
      <c r="M287" s="318">
        <f t="shared" si="102"/>
        <v>186262</v>
      </c>
      <c r="N287" s="318">
        <f t="shared" si="96"/>
        <v>211703</v>
      </c>
      <c r="O287" s="318">
        <f t="shared" si="96"/>
        <v>211884.71678389813</v>
      </c>
      <c r="P287" s="318">
        <f t="shared" ref="P287:Z287" si="112">+O287*P221</f>
        <v>212832.27151276599</v>
      </c>
      <c r="Q287" s="318">
        <f t="shared" si="112"/>
        <v>225198.13918209594</v>
      </c>
      <c r="R287" s="318">
        <f t="shared" si="112"/>
        <v>221986.0616830271</v>
      </c>
      <c r="S287" s="318">
        <f t="shared" si="112"/>
        <v>225486.41444258203</v>
      </c>
      <c r="T287" s="318">
        <f t="shared" si="112"/>
        <v>214826.01674579937</v>
      </c>
      <c r="U287" s="318">
        <f t="shared" si="112"/>
        <v>218555.86514611731</v>
      </c>
      <c r="V287" s="318">
        <f t="shared" si="112"/>
        <v>170029.28438595583</v>
      </c>
      <c r="W287" s="318">
        <f t="shared" si="112"/>
        <v>182999.43217405496</v>
      </c>
      <c r="X287" s="318">
        <f t="shared" si="112"/>
        <v>175411.03694941901</v>
      </c>
      <c r="Y287" s="318">
        <f t="shared" si="112"/>
        <v>164538.73914102549</v>
      </c>
      <c r="Z287" s="318">
        <f t="shared" si="112"/>
        <v>168579.55175022231</v>
      </c>
      <c r="AA287" s="318">
        <f t="shared" si="98"/>
        <v>182934.75002744203</v>
      </c>
      <c r="AB287" s="318">
        <f t="shared" si="99"/>
        <v>193127.63885926749</v>
      </c>
      <c r="AC287" s="318">
        <f t="shared" si="100"/>
        <v>207260.63850872949</v>
      </c>
      <c r="AD287" s="318">
        <f t="shared" si="101"/>
        <v>225654.32292724415</v>
      </c>
      <c r="AE287" s="318">
        <f t="shared" si="101"/>
        <v>231384.60909413296</v>
      </c>
    </row>
    <row r="288" spans="1:31" x14ac:dyDescent="0.2">
      <c r="A288" s="323" t="s">
        <v>91</v>
      </c>
      <c r="H288" s="318"/>
      <c r="I288" s="318"/>
      <c r="J288" s="318"/>
      <c r="K288" s="318"/>
      <c r="L288" s="318"/>
      <c r="M288" s="318">
        <f t="shared" si="102"/>
        <v>193277</v>
      </c>
      <c r="N288" s="318">
        <f t="shared" si="96"/>
        <v>215708</v>
      </c>
      <c r="O288" s="318">
        <f t="shared" si="96"/>
        <v>219588.73861459532</v>
      </c>
      <c r="P288" s="318">
        <f t="shared" ref="P288:Z288" si="113">+O288*P222</f>
        <v>233498.17661303721</v>
      </c>
      <c r="Q288" s="318">
        <f t="shared" si="113"/>
        <v>241569.85526212858</v>
      </c>
      <c r="R288" s="318">
        <f t="shared" si="113"/>
        <v>246589.6771328575</v>
      </c>
      <c r="S288" s="318">
        <f t="shared" si="113"/>
        <v>262987.58208883024</v>
      </c>
      <c r="T288" s="318">
        <f t="shared" si="113"/>
        <v>259402.99729518828</v>
      </c>
      <c r="U288" s="318">
        <f t="shared" si="113"/>
        <v>251583.62930893889</v>
      </c>
      <c r="V288" s="318">
        <f t="shared" si="113"/>
        <v>255838.16924877165</v>
      </c>
      <c r="W288" s="318">
        <f t="shared" si="113"/>
        <v>334470.0057191769</v>
      </c>
      <c r="X288" s="318">
        <f t="shared" si="113"/>
        <v>350092.96870255593</v>
      </c>
      <c r="Y288" s="318">
        <f t="shared" si="113"/>
        <v>304988.21494514903</v>
      </c>
      <c r="Z288" s="318">
        <f t="shared" si="113"/>
        <v>311913.1671810167</v>
      </c>
      <c r="AA288" s="318">
        <f t="shared" si="98"/>
        <v>326581.15282767103</v>
      </c>
      <c r="AB288" s="318">
        <f t="shared" si="99"/>
        <v>347225.37003983959</v>
      </c>
      <c r="AC288" s="318">
        <f t="shared" si="100"/>
        <v>374195.147321772</v>
      </c>
      <c r="AD288" s="318">
        <f t="shared" si="101"/>
        <v>369922.83273869898</v>
      </c>
      <c r="AE288" s="318">
        <f t="shared" si="101"/>
        <v>371232.73363336897</v>
      </c>
    </row>
    <row r="289" spans="1:31" ht="25.5" x14ac:dyDescent="0.2">
      <c r="A289" s="323" t="s">
        <v>92</v>
      </c>
      <c r="H289" s="318"/>
      <c r="I289" s="318"/>
      <c r="J289" s="318"/>
      <c r="K289" s="318"/>
      <c r="L289" s="318"/>
      <c r="M289" s="318">
        <f t="shared" si="102"/>
        <v>170168</v>
      </c>
      <c r="N289" s="318">
        <f t="shared" si="96"/>
        <v>207109</v>
      </c>
      <c r="O289" s="318">
        <f t="shared" si="96"/>
        <v>224344.62182951492</v>
      </c>
      <c r="P289" s="318">
        <f t="shared" ref="P289:Z289" si="114">+O289*P223</f>
        <v>227561.08917984215</v>
      </c>
      <c r="Q289" s="318">
        <f t="shared" si="114"/>
        <v>236651.64115145369</v>
      </c>
      <c r="R289" s="318">
        <f t="shared" si="114"/>
        <v>242225.69718034309</v>
      </c>
      <c r="S289" s="318">
        <f t="shared" si="114"/>
        <v>232208.44606804731</v>
      </c>
      <c r="T289" s="318">
        <f t="shared" si="114"/>
        <v>217119.859020567</v>
      </c>
      <c r="U289" s="318">
        <f t="shared" si="114"/>
        <v>188987.82814480388</v>
      </c>
      <c r="V289" s="318">
        <f t="shared" si="114"/>
        <v>176602.76507268252</v>
      </c>
      <c r="W289" s="318">
        <f t="shared" si="114"/>
        <v>165018.36729820355</v>
      </c>
      <c r="X289" s="318">
        <f t="shared" si="114"/>
        <v>172438.30783572429</v>
      </c>
      <c r="Y289" s="318">
        <f t="shared" si="114"/>
        <v>164917.82339403153</v>
      </c>
      <c r="Z289" s="318">
        <f t="shared" si="114"/>
        <v>167075.56448263838</v>
      </c>
      <c r="AA289" s="318">
        <f t="shared" si="98"/>
        <v>174380.16871974964</v>
      </c>
      <c r="AB289" s="318">
        <f t="shared" si="99"/>
        <v>172192.57182451719</v>
      </c>
      <c r="AC289" s="318">
        <f t="shared" si="100"/>
        <v>167840.07504280869</v>
      </c>
      <c r="AD289" s="318">
        <f t="shared" si="101"/>
        <v>178071.6738139618</v>
      </c>
      <c r="AE289" s="318">
        <f t="shared" si="101"/>
        <v>179499.05623406303</v>
      </c>
    </row>
    <row r="290" spans="1:31" x14ac:dyDescent="0.2">
      <c r="A290" s="323" t="s">
        <v>93</v>
      </c>
      <c r="H290" s="318"/>
      <c r="I290" s="318"/>
      <c r="J290" s="318"/>
      <c r="K290" s="318"/>
      <c r="L290" s="318"/>
      <c r="M290" s="318">
        <f t="shared" si="102"/>
        <v>629975</v>
      </c>
      <c r="N290" s="318">
        <f t="shared" si="96"/>
        <v>598666</v>
      </c>
      <c r="O290" s="318">
        <f t="shared" si="96"/>
        <v>644460.50520891638</v>
      </c>
      <c r="P290" s="318">
        <f t="shared" ref="P290:Z290" si="115">+O290*P224</f>
        <v>664844.37379401794</v>
      </c>
      <c r="Q290" s="318">
        <f t="shared" si="115"/>
        <v>687344.32547606865</v>
      </c>
      <c r="R290" s="318">
        <f t="shared" si="115"/>
        <v>785106.88269320957</v>
      </c>
      <c r="S290" s="318">
        <f t="shared" si="115"/>
        <v>764333.95580937481</v>
      </c>
      <c r="T290" s="318">
        <f t="shared" si="115"/>
        <v>755912.56096429133</v>
      </c>
      <c r="U290" s="318">
        <f t="shared" si="115"/>
        <v>799066.9149598853</v>
      </c>
      <c r="V290" s="318">
        <f t="shared" si="115"/>
        <v>666531.25450197735</v>
      </c>
      <c r="W290" s="318">
        <f t="shared" si="115"/>
        <v>713273.84072535892</v>
      </c>
      <c r="X290" s="318">
        <f t="shared" si="115"/>
        <v>717828.33600356895</v>
      </c>
      <c r="Y290" s="318">
        <f t="shared" si="115"/>
        <v>656159.17379627423</v>
      </c>
      <c r="Z290" s="318">
        <f t="shared" si="115"/>
        <v>638609.27589700092</v>
      </c>
      <c r="AA290" s="318">
        <f t="shared" si="98"/>
        <v>658815.62353701051</v>
      </c>
      <c r="AB290" s="318">
        <f t="shared" si="99"/>
        <v>587868.17116051237</v>
      </c>
      <c r="AC290" s="318">
        <f t="shared" si="100"/>
        <v>569488.6436928903</v>
      </c>
      <c r="AD290" s="318">
        <f t="shared" si="101"/>
        <v>613950.47878778784</v>
      </c>
      <c r="AE290" s="318">
        <f t="shared" si="101"/>
        <v>650528.56339430111</v>
      </c>
    </row>
    <row r="291" spans="1:31" x14ac:dyDescent="0.2">
      <c r="A291" s="323" t="s">
        <v>94</v>
      </c>
      <c r="H291" s="318"/>
      <c r="I291" s="318"/>
      <c r="J291" s="318"/>
      <c r="K291" s="318"/>
      <c r="L291" s="318"/>
      <c r="M291" s="318">
        <f t="shared" si="102"/>
        <v>517733</v>
      </c>
      <c r="N291" s="318">
        <f t="shared" si="96"/>
        <v>503874</v>
      </c>
      <c r="O291" s="318">
        <f t="shared" si="96"/>
        <v>516576.68986775645</v>
      </c>
      <c r="P291" s="318">
        <f t="shared" ref="P291:Z291" si="116">+O291*P225</f>
        <v>515639.8652573998</v>
      </c>
      <c r="Q291" s="318">
        <f t="shared" si="116"/>
        <v>559888.35895760823</v>
      </c>
      <c r="R291" s="318">
        <f t="shared" si="116"/>
        <v>615626.13281771296</v>
      </c>
      <c r="S291" s="318">
        <f t="shared" si="116"/>
        <v>638003.04628439422</v>
      </c>
      <c r="T291" s="318">
        <f t="shared" si="116"/>
        <v>661091.74655762059</v>
      </c>
      <c r="U291" s="318">
        <f t="shared" si="116"/>
        <v>650103.1182597694</v>
      </c>
      <c r="V291" s="318">
        <f t="shared" si="116"/>
        <v>522576.10569181567</v>
      </c>
      <c r="W291" s="318">
        <f t="shared" si="116"/>
        <v>569640.28868881718</v>
      </c>
      <c r="X291" s="318">
        <f t="shared" si="116"/>
        <v>605235.50943918223</v>
      </c>
      <c r="Y291" s="318">
        <f t="shared" si="116"/>
        <v>625297.15120076842</v>
      </c>
      <c r="Z291" s="318">
        <f t="shared" si="116"/>
        <v>668718.15168858226</v>
      </c>
      <c r="AA291" s="318">
        <f t="shared" si="98"/>
        <v>724632.74380841106</v>
      </c>
      <c r="AB291" s="318">
        <f t="shared" si="99"/>
        <v>747464.43626553775</v>
      </c>
      <c r="AC291" s="318">
        <f t="shared" si="100"/>
        <v>747643.97549821157</v>
      </c>
      <c r="AD291" s="318">
        <f t="shared" si="101"/>
        <v>724811.68170170567</v>
      </c>
      <c r="AE291" s="318">
        <f t="shared" si="101"/>
        <v>720108.85369286197</v>
      </c>
    </row>
    <row r="292" spans="1:31" x14ac:dyDescent="0.2">
      <c r="A292" s="323" t="s">
        <v>95</v>
      </c>
      <c r="H292" s="318"/>
      <c r="I292" s="318"/>
      <c r="J292" s="318"/>
      <c r="K292" s="318"/>
      <c r="L292" s="318"/>
      <c r="M292" s="318">
        <f t="shared" si="102"/>
        <v>273419</v>
      </c>
      <c r="N292" s="318">
        <f t="shared" si="96"/>
        <v>309491</v>
      </c>
      <c r="O292" s="318">
        <f t="shared" si="96"/>
        <v>335090.81205448107</v>
      </c>
      <c r="P292" s="318">
        <f t="shared" ref="P292:Z292" si="117">+O292*P226</f>
        <v>385819.97592486226</v>
      </c>
      <c r="Q292" s="318">
        <f t="shared" si="117"/>
        <v>406163.78242081893</v>
      </c>
      <c r="R292" s="318">
        <f t="shared" si="117"/>
        <v>421232.42331865634</v>
      </c>
      <c r="S292" s="318">
        <f t="shared" si="117"/>
        <v>450778.37608134886</v>
      </c>
      <c r="T292" s="318">
        <f t="shared" si="117"/>
        <v>417046.41875840042</v>
      </c>
      <c r="U292" s="318">
        <f t="shared" si="117"/>
        <v>438665.10456375091</v>
      </c>
      <c r="V292" s="318">
        <f t="shared" si="117"/>
        <v>451667.40749399277</v>
      </c>
      <c r="W292" s="318">
        <f t="shared" si="117"/>
        <v>487469.14735300955</v>
      </c>
      <c r="X292" s="318">
        <f t="shared" si="117"/>
        <v>532075.88068494212</v>
      </c>
      <c r="Y292" s="318">
        <f t="shared" si="117"/>
        <v>532413.58692837914</v>
      </c>
      <c r="Z292" s="318">
        <f t="shared" si="117"/>
        <v>483281.04602299613</v>
      </c>
      <c r="AA292" s="318">
        <f t="shared" si="98"/>
        <v>503771.74999157747</v>
      </c>
      <c r="AB292" s="318">
        <f t="shared" si="99"/>
        <v>522886.89168406947</v>
      </c>
      <c r="AC292" s="318">
        <f t="shared" si="100"/>
        <v>529350.84142705763</v>
      </c>
      <c r="AD292" s="318">
        <f t="shared" si="101"/>
        <v>553018.08369590633</v>
      </c>
      <c r="AE292" s="318">
        <f t="shared" si="101"/>
        <v>529908.51028615097</v>
      </c>
    </row>
    <row r="293" spans="1:31" ht="25.5" x14ac:dyDescent="0.2">
      <c r="A293" s="323" t="s">
        <v>96</v>
      </c>
      <c r="H293" s="318"/>
      <c r="I293" s="318"/>
      <c r="J293" s="318"/>
      <c r="K293" s="318"/>
      <c r="L293" s="318"/>
      <c r="M293" s="318">
        <f t="shared" si="102"/>
        <v>719350</v>
      </c>
      <c r="N293" s="318">
        <f t="shared" si="96"/>
        <v>818395.00000000012</v>
      </c>
      <c r="O293" s="318">
        <f t="shared" si="96"/>
        <v>896027.95532078482</v>
      </c>
      <c r="P293" s="318">
        <f t="shared" ref="P293:Z293" si="118">+O293*P227</f>
        <v>946235.24753406912</v>
      </c>
      <c r="Q293" s="318">
        <f t="shared" si="118"/>
        <v>1030428.2085567411</v>
      </c>
      <c r="R293" s="318">
        <f t="shared" si="118"/>
        <v>1112451.0003370442</v>
      </c>
      <c r="S293" s="318">
        <f t="shared" si="118"/>
        <v>1206860.0822746833</v>
      </c>
      <c r="T293" s="318">
        <f t="shared" si="118"/>
        <v>1283130.4397677844</v>
      </c>
      <c r="U293" s="318">
        <f t="shared" si="118"/>
        <v>1388771.1674621818</v>
      </c>
      <c r="V293" s="318">
        <f t="shared" si="118"/>
        <v>1105487.7792237182</v>
      </c>
      <c r="W293" s="318">
        <f t="shared" si="118"/>
        <v>1157962.6288002171</v>
      </c>
      <c r="X293" s="318">
        <f t="shared" si="118"/>
        <v>1260491.7614229785</v>
      </c>
      <c r="Y293" s="318">
        <f t="shared" si="118"/>
        <v>1243345.5336212006</v>
      </c>
      <c r="Z293" s="318">
        <f t="shared" si="118"/>
        <v>1256132.0493564084</v>
      </c>
      <c r="AA293" s="318">
        <f t="shared" si="98"/>
        <v>1354455.3109050288</v>
      </c>
      <c r="AB293" s="318">
        <f t="shared" si="99"/>
        <v>1506631.3686157728</v>
      </c>
      <c r="AC293" s="318">
        <f t="shared" si="100"/>
        <v>1573877.3002661068</v>
      </c>
      <c r="AD293" s="318">
        <f t="shared" si="101"/>
        <v>1658963.2768866166</v>
      </c>
      <c r="AE293" s="318">
        <f t="shared" si="101"/>
        <v>1813597.6372140301</v>
      </c>
    </row>
    <row r="294" spans="1:31" x14ac:dyDescent="0.2">
      <c r="A294" s="323" t="s">
        <v>97</v>
      </c>
      <c r="H294" s="318"/>
      <c r="I294" s="318"/>
      <c r="J294" s="318"/>
      <c r="K294" s="318"/>
      <c r="L294" s="318"/>
      <c r="M294" s="318">
        <f t="shared" si="102"/>
        <v>389832</v>
      </c>
      <c r="N294" s="318">
        <f t="shared" si="96"/>
        <v>460094.99999999994</v>
      </c>
      <c r="O294" s="318">
        <f t="shared" si="96"/>
        <v>514744.76531551528</v>
      </c>
      <c r="P294" s="318">
        <f t="shared" ref="P294:Z294" si="119">+O294*P228</f>
        <v>551487.42313110596</v>
      </c>
      <c r="Q294" s="318">
        <f t="shared" si="119"/>
        <v>608758.27582150907</v>
      </c>
      <c r="R294" s="318">
        <f t="shared" si="119"/>
        <v>643427.15138484165</v>
      </c>
      <c r="S294" s="318">
        <f t="shared" si="119"/>
        <v>684549.94091212307</v>
      </c>
      <c r="T294" s="318">
        <f t="shared" si="119"/>
        <v>743044.8038393528</v>
      </c>
      <c r="U294" s="318">
        <f t="shared" si="119"/>
        <v>783451.21981227421</v>
      </c>
      <c r="V294" s="318">
        <f t="shared" si="119"/>
        <v>672439.32856831816</v>
      </c>
      <c r="W294" s="318">
        <f t="shared" si="119"/>
        <v>758608.19866785279</v>
      </c>
      <c r="X294" s="318">
        <f t="shared" si="119"/>
        <v>846111.9778204012</v>
      </c>
      <c r="Y294" s="318">
        <f t="shared" si="119"/>
        <v>860266.93857975362</v>
      </c>
      <c r="Z294" s="318">
        <f t="shared" si="119"/>
        <v>863879.73207854154</v>
      </c>
      <c r="AA294" s="318">
        <f t="shared" si="98"/>
        <v>927348.92309099052</v>
      </c>
      <c r="AB294" s="318">
        <f t="shared" si="99"/>
        <v>1021707.5054278056</v>
      </c>
      <c r="AC294" s="318">
        <f t="shared" si="100"/>
        <v>1080814.2047812031</v>
      </c>
      <c r="AD294" s="318">
        <f t="shared" si="101"/>
        <v>1127510.0733483953</v>
      </c>
      <c r="AE294" s="318">
        <f t="shared" si="101"/>
        <v>1254619.3336251955</v>
      </c>
    </row>
    <row r="295" spans="1:31" x14ac:dyDescent="0.2">
      <c r="A295" s="323" t="s">
        <v>98</v>
      </c>
      <c r="H295" s="318"/>
      <c r="I295" s="318"/>
      <c r="J295" s="318"/>
      <c r="K295" s="318"/>
      <c r="L295" s="318"/>
      <c r="M295" s="318">
        <f t="shared" si="102"/>
        <v>329518</v>
      </c>
      <c r="N295" s="318">
        <f t="shared" si="96"/>
        <v>358300.00000000006</v>
      </c>
      <c r="O295" s="318">
        <f t="shared" si="96"/>
        <v>381871.82235068659</v>
      </c>
      <c r="P295" s="318">
        <f t="shared" ref="P295:Z295" si="120">+O295*P229</f>
        <v>396147.87508489838</v>
      </c>
      <c r="Q295" s="318">
        <f t="shared" si="120"/>
        <v>424195.53160518274</v>
      </c>
      <c r="R295" s="318">
        <f t="shared" si="120"/>
        <v>469872.53023641673</v>
      </c>
      <c r="S295" s="318">
        <f t="shared" si="120"/>
        <v>521649.44217312097</v>
      </c>
      <c r="T295" s="318">
        <f t="shared" si="120"/>
        <v>540618.54332178156</v>
      </c>
      <c r="U295" s="318">
        <f t="shared" si="120"/>
        <v>604066.97746591514</v>
      </c>
      <c r="V295" s="318">
        <f t="shared" si="120"/>
        <v>433610.2092658357</v>
      </c>
      <c r="W295" s="318">
        <f t="shared" si="120"/>
        <v>400102.77739395807</v>
      </c>
      <c r="X295" s="318">
        <f t="shared" si="120"/>
        <v>415027.32527031138</v>
      </c>
      <c r="Y295" s="318">
        <f t="shared" si="120"/>
        <v>382621.30014693033</v>
      </c>
      <c r="Z295" s="318">
        <f t="shared" si="120"/>
        <v>392056.51537258603</v>
      </c>
      <c r="AA295" s="318">
        <f t="shared" si="98"/>
        <v>427147.92417293228</v>
      </c>
      <c r="AB295" s="318">
        <f t="shared" si="99"/>
        <v>485515.83148677193</v>
      </c>
      <c r="AC295" s="318">
        <f t="shared" si="100"/>
        <v>492896.06069625652</v>
      </c>
      <c r="AD295" s="318">
        <f t="shared" si="101"/>
        <v>531728.325446003</v>
      </c>
      <c r="AE295" s="318">
        <f t="shared" si="101"/>
        <v>558775.84751572704</v>
      </c>
    </row>
    <row r="296" spans="1:31" ht="25.5" x14ac:dyDescent="0.2">
      <c r="A296" s="323" t="s">
        <v>99</v>
      </c>
      <c r="H296" s="318"/>
      <c r="I296" s="318"/>
      <c r="J296" s="318"/>
      <c r="K296" s="318"/>
      <c r="L296" s="318"/>
      <c r="M296" s="318">
        <f t="shared" si="102"/>
        <v>997380</v>
      </c>
      <c r="N296" s="318">
        <f t="shared" si="96"/>
        <v>1048500</v>
      </c>
      <c r="O296" s="318">
        <f t="shared" si="96"/>
        <v>1109867.0028531987</v>
      </c>
      <c r="P296" s="318">
        <f t="shared" ref="P296:Z296" si="121">+O296*P230</f>
        <v>1166423.0262899657</v>
      </c>
      <c r="Q296" s="318">
        <f t="shared" si="121"/>
        <v>1262599.5600037451</v>
      </c>
      <c r="R296" s="318">
        <f t="shared" si="121"/>
        <v>1313239.6933939189</v>
      </c>
      <c r="S296" s="318">
        <f t="shared" si="121"/>
        <v>1469942.4071966363</v>
      </c>
      <c r="T296" s="318">
        <f t="shared" si="121"/>
        <v>1474336.8341292462</v>
      </c>
      <c r="U296" s="318">
        <f t="shared" si="121"/>
        <v>1488488.8394095241</v>
      </c>
      <c r="V296" s="318">
        <f t="shared" si="121"/>
        <v>979920.83624673658</v>
      </c>
      <c r="W296" s="318">
        <f t="shared" si="121"/>
        <v>1059417.5957132718</v>
      </c>
      <c r="X296" s="318">
        <f t="shared" si="121"/>
        <v>1218461.2441845837</v>
      </c>
      <c r="Y296" s="318">
        <f t="shared" si="121"/>
        <v>1142454.9185661718</v>
      </c>
      <c r="Z296" s="318">
        <f t="shared" si="121"/>
        <v>1187746.0744341072</v>
      </c>
      <c r="AA296" s="318">
        <f t="shared" si="98"/>
        <v>1232047.631519997</v>
      </c>
      <c r="AB296" s="318">
        <f t="shared" si="99"/>
        <v>1305644.8458513324</v>
      </c>
      <c r="AC296" s="318">
        <f t="shared" si="100"/>
        <v>1350883.1603287633</v>
      </c>
      <c r="AD296" s="318">
        <f t="shared" si="101"/>
        <v>1486240.7370598069</v>
      </c>
      <c r="AE296" s="318">
        <f t="shared" si="101"/>
        <v>1546376.9140509975</v>
      </c>
    </row>
    <row r="297" spans="1:31" x14ac:dyDescent="0.2">
      <c r="A297" s="323" t="s">
        <v>100</v>
      </c>
      <c r="H297" s="318"/>
      <c r="I297" s="318"/>
      <c r="J297" s="318"/>
      <c r="K297" s="318"/>
      <c r="L297" s="318"/>
      <c r="M297" s="318">
        <f t="shared" si="102"/>
        <v>462116</v>
      </c>
      <c r="N297" s="318">
        <f t="shared" ref="N297:O316" si="122">+M297*N231</f>
        <v>458313</v>
      </c>
      <c r="O297" s="318">
        <f t="shared" si="122"/>
        <v>491849.67542166845</v>
      </c>
      <c r="P297" s="318">
        <f t="shared" ref="P297:Z297" si="123">+O297*P231</f>
        <v>513802.97060989321</v>
      </c>
      <c r="Q297" s="318">
        <f t="shared" si="123"/>
        <v>547994.03584401787</v>
      </c>
      <c r="R297" s="318">
        <f t="shared" si="123"/>
        <v>561788.47784502862</v>
      </c>
      <c r="S297" s="318">
        <f t="shared" si="123"/>
        <v>653516.15665888821</v>
      </c>
      <c r="T297" s="318">
        <f t="shared" si="123"/>
        <v>605895.15816233214</v>
      </c>
      <c r="U297" s="318">
        <f t="shared" si="123"/>
        <v>568001.20329363539</v>
      </c>
      <c r="V297" s="318">
        <f t="shared" si="123"/>
        <v>309594.08320935693</v>
      </c>
      <c r="W297" s="318">
        <f t="shared" si="123"/>
        <v>361377.89869690372</v>
      </c>
      <c r="X297" s="318">
        <f t="shared" si="123"/>
        <v>403664.51890901115</v>
      </c>
      <c r="Y297" s="318">
        <f t="shared" si="123"/>
        <v>371695.43923493591</v>
      </c>
      <c r="Z297" s="318">
        <f t="shared" si="123"/>
        <v>381629.99427907687</v>
      </c>
      <c r="AA297" s="318">
        <f t="shared" si="98"/>
        <v>394951.12240708998</v>
      </c>
      <c r="AB297" s="318">
        <f t="shared" si="99"/>
        <v>417597.40354638384</v>
      </c>
      <c r="AC297" s="318">
        <f t="shared" si="100"/>
        <v>421757.12833305466</v>
      </c>
      <c r="AD297" s="318">
        <f t="shared" si="101"/>
        <v>484696.31632589293</v>
      </c>
      <c r="AE297" s="318">
        <f t="shared" si="101"/>
        <v>482599.8268429017</v>
      </c>
    </row>
    <row r="298" spans="1:31" x14ac:dyDescent="0.2">
      <c r="A298" s="323" t="s">
        <v>101</v>
      </c>
      <c r="H298" s="318"/>
      <c r="I298" s="318"/>
      <c r="J298" s="318"/>
      <c r="K298" s="318"/>
      <c r="L298" s="318"/>
      <c r="M298" s="318">
        <f t="shared" si="102"/>
        <v>535264</v>
      </c>
      <c r="N298" s="318">
        <f t="shared" si="122"/>
        <v>590187</v>
      </c>
      <c r="O298" s="318">
        <f t="shared" si="122"/>
        <v>617854.53441795544</v>
      </c>
      <c r="P298" s="318">
        <f t="shared" ref="P298:Z298" si="124">+O298*P232</f>
        <v>652376.14502292371</v>
      </c>
      <c r="Q298" s="318">
        <f t="shared" si="124"/>
        <v>714085.67253797164</v>
      </c>
      <c r="R298" s="318">
        <f t="shared" si="124"/>
        <v>751193.03962787066</v>
      </c>
      <c r="S298" s="318">
        <f t="shared" si="124"/>
        <v>815240.14025237632</v>
      </c>
      <c r="T298" s="318">
        <f t="shared" si="124"/>
        <v>871990.38315408793</v>
      </c>
      <c r="U298" s="318">
        <f t="shared" si="124"/>
        <v>929786.89576106926</v>
      </c>
      <c r="V298" s="318">
        <f t="shared" si="124"/>
        <v>694426.1029102985</v>
      </c>
      <c r="W298" s="318">
        <f t="shared" si="124"/>
        <v>717143.44746561383</v>
      </c>
      <c r="X298" s="318">
        <f t="shared" si="124"/>
        <v>841989.36244150833</v>
      </c>
      <c r="Y298" s="318">
        <f t="shared" si="124"/>
        <v>799719.42689603113</v>
      </c>
      <c r="Z298" s="318">
        <f t="shared" si="124"/>
        <v>838602.39915123035</v>
      </c>
      <c r="AA298" s="318">
        <f t="shared" si="98"/>
        <v>871205.04967276845</v>
      </c>
      <c r="AB298" s="318">
        <f t="shared" si="99"/>
        <v>924594.47322512104</v>
      </c>
      <c r="AC298" s="318">
        <f t="shared" si="100"/>
        <v>970946.41236750549</v>
      </c>
      <c r="AD298" s="318">
        <f t="shared" si="101"/>
        <v>1040744.4039703332</v>
      </c>
      <c r="AE298" s="318">
        <f t="shared" si="101"/>
        <v>1113758.1623945856</v>
      </c>
    </row>
    <row r="299" spans="1:31" ht="25.5" x14ac:dyDescent="0.2">
      <c r="A299" s="323" t="s">
        <v>102</v>
      </c>
      <c r="H299" s="318"/>
      <c r="I299" s="318"/>
      <c r="J299" s="318"/>
      <c r="K299" s="318"/>
      <c r="L299" s="318"/>
      <c r="M299" s="318">
        <f t="shared" si="102"/>
        <v>1607710</v>
      </c>
      <c r="N299" s="318">
        <f t="shared" si="122"/>
        <v>1785188</v>
      </c>
      <c r="O299" s="318">
        <f t="shared" si="122"/>
        <v>1949499.9707666573</v>
      </c>
      <c r="P299" s="318">
        <f t="shared" ref="P299:Z299" si="125">+O299*P233</f>
        <v>3035372.6218846161</v>
      </c>
      <c r="Q299" s="318">
        <f t="shared" si="125"/>
        <v>4046908.5254221526</v>
      </c>
      <c r="R299" s="318">
        <f t="shared" si="125"/>
        <v>4638243.6868079677</v>
      </c>
      <c r="S299" s="318">
        <f t="shared" si="125"/>
        <v>5271039.6063271342</v>
      </c>
      <c r="T299" s="318">
        <f t="shared" si="125"/>
        <v>5442291.5869294824</v>
      </c>
      <c r="U299" s="318">
        <f t="shared" si="125"/>
        <v>5791047.6936643161</v>
      </c>
      <c r="V299" s="318">
        <f t="shared" si="125"/>
        <v>5013095.0270880898</v>
      </c>
      <c r="W299" s="318">
        <f t="shared" si="125"/>
        <v>6465272.2216017293</v>
      </c>
      <c r="X299" s="318">
        <f t="shared" si="125"/>
        <v>6186085.9532787213</v>
      </c>
      <c r="Y299" s="318">
        <f t="shared" si="125"/>
        <v>4750088.3463502228</v>
      </c>
      <c r="Z299" s="318">
        <f t="shared" si="125"/>
        <v>4232737.2332609026</v>
      </c>
      <c r="AA299" s="318">
        <f t="shared" si="98"/>
        <v>4286390.5103814406</v>
      </c>
      <c r="AB299" s="318">
        <f t="shared" si="99"/>
        <v>4445576.2572975159</v>
      </c>
      <c r="AC299" s="318">
        <f t="shared" si="100"/>
        <v>4863289.4857334867</v>
      </c>
      <c r="AD299" s="318">
        <f t="shared" si="101"/>
        <v>5098920.2618595231</v>
      </c>
      <c r="AE299" s="318">
        <f t="shared" si="101"/>
        <v>5394973.9962137686</v>
      </c>
    </row>
    <row r="300" spans="1:31" x14ac:dyDescent="0.2">
      <c r="A300" s="323" t="s">
        <v>103</v>
      </c>
      <c r="H300" s="318"/>
      <c r="I300" s="318"/>
      <c r="J300" s="318"/>
      <c r="K300" s="318"/>
      <c r="L300" s="318"/>
      <c r="M300" s="318">
        <f t="shared" si="102"/>
        <v>901415</v>
      </c>
      <c r="N300" s="318">
        <f t="shared" si="122"/>
        <v>985858</v>
      </c>
      <c r="O300" s="318">
        <f t="shared" si="122"/>
        <v>1127075.2403792103</v>
      </c>
      <c r="P300" s="318">
        <f t="shared" ref="P300:Z300" si="126">+O300*P234</f>
        <v>1010164.6128380726</v>
      </c>
      <c r="Q300" s="318">
        <f t="shared" si="126"/>
        <v>1088494.6309143382</v>
      </c>
      <c r="R300" s="318">
        <f t="shared" si="126"/>
        <v>1248215.6324702927</v>
      </c>
      <c r="S300" s="318">
        <f t="shared" si="126"/>
        <v>1303700.145222568</v>
      </c>
      <c r="T300" s="318">
        <f t="shared" si="126"/>
        <v>1311905.0474677726</v>
      </c>
      <c r="U300" s="318">
        <f t="shared" si="126"/>
        <v>1378314.8916788385</v>
      </c>
      <c r="V300" s="318">
        <f t="shared" si="126"/>
        <v>713191.41725234152</v>
      </c>
      <c r="W300" s="318">
        <f t="shared" si="126"/>
        <v>856436.24683553306</v>
      </c>
      <c r="X300" s="318">
        <f t="shared" si="126"/>
        <v>788989.64738810831</v>
      </c>
      <c r="Y300" s="318">
        <f t="shared" si="126"/>
        <v>765486.51358063193</v>
      </c>
      <c r="Z300" s="318">
        <f t="shared" si="126"/>
        <v>804319.47212284</v>
      </c>
      <c r="AA300" s="318">
        <f t="shared" si="98"/>
        <v>887190.87744876754</v>
      </c>
      <c r="AB300" s="318">
        <f t="shared" si="99"/>
        <v>939742.7760096034</v>
      </c>
      <c r="AC300" s="318">
        <f t="shared" si="100"/>
        <v>1000756.0509306419</v>
      </c>
      <c r="AD300" s="318">
        <f t="shared" si="101"/>
        <v>1047568.3503544035</v>
      </c>
      <c r="AE300" s="318">
        <f t="shared" si="101"/>
        <v>1107592.6106976969</v>
      </c>
    </row>
    <row r="301" spans="1:31" x14ac:dyDescent="0.2">
      <c r="A301" s="323" t="s">
        <v>104</v>
      </c>
      <c r="H301" s="318"/>
      <c r="I301" s="318"/>
      <c r="J301" s="318"/>
      <c r="K301" s="318"/>
      <c r="L301" s="318"/>
      <c r="M301" s="318">
        <f t="shared" si="102"/>
        <v>350335</v>
      </c>
      <c r="N301" s="318">
        <f t="shared" si="122"/>
        <v>410749.00000000006</v>
      </c>
      <c r="O301" s="318">
        <f t="shared" si="122"/>
        <v>500521.26491234469</v>
      </c>
      <c r="P301" s="318">
        <f t="shared" ref="P301:Z301" si="127">+O301*P235</f>
        <v>538948.61270754202</v>
      </c>
      <c r="Q301" s="318">
        <f t="shared" si="127"/>
        <v>593276.57578493678</v>
      </c>
      <c r="R301" s="318">
        <f t="shared" si="127"/>
        <v>650141.85031881277</v>
      </c>
      <c r="S301" s="318">
        <f t="shared" si="127"/>
        <v>684774.60212044616</v>
      </c>
      <c r="T301" s="318">
        <f t="shared" si="127"/>
        <v>725793.35909543303</v>
      </c>
      <c r="U301" s="318">
        <f t="shared" si="127"/>
        <v>808435.01422216115</v>
      </c>
      <c r="V301" s="318">
        <f t="shared" si="127"/>
        <v>1091151.2961866756</v>
      </c>
      <c r="W301" s="318">
        <f t="shared" si="127"/>
        <v>1188309.0792390322</v>
      </c>
      <c r="X301" s="318">
        <f t="shared" si="127"/>
        <v>1581268.2570477431</v>
      </c>
      <c r="Y301" s="318">
        <f t="shared" si="127"/>
        <v>1634669.4972569507</v>
      </c>
      <c r="Z301" s="318">
        <f t="shared" si="127"/>
        <v>1602579.0559494069</v>
      </c>
      <c r="AA301" s="318">
        <f t="shared" si="98"/>
        <v>1683223.656375339</v>
      </c>
      <c r="AB301" s="318">
        <f t="shared" si="99"/>
        <v>1689305.5099983204</v>
      </c>
      <c r="AC301" s="318">
        <f t="shared" si="100"/>
        <v>1470300.214019144</v>
      </c>
      <c r="AD301" s="318">
        <f t="shared" si="101"/>
        <v>1558813.4642426856</v>
      </c>
      <c r="AE301" s="318">
        <f t="shared" si="101"/>
        <v>1360862.4519322966</v>
      </c>
    </row>
    <row r="302" spans="1:31" x14ac:dyDescent="0.2">
      <c r="A302" s="323" t="s">
        <v>105</v>
      </c>
      <c r="H302" s="318"/>
      <c r="I302" s="318"/>
      <c r="J302" s="318"/>
      <c r="K302" s="318"/>
      <c r="L302" s="318"/>
      <c r="M302" s="318">
        <f t="shared" si="102"/>
        <v>1953724</v>
      </c>
      <c r="N302" s="318">
        <f t="shared" si="122"/>
        <v>2059838</v>
      </c>
      <c r="O302" s="318">
        <f t="shared" si="122"/>
        <v>2174440.1460834709</v>
      </c>
      <c r="P302" s="318">
        <f t="shared" ref="P302:Z302" si="128">+O302*P236</f>
        <v>2449856.3797989828</v>
      </c>
      <c r="Q302" s="318">
        <f t="shared" si="128"/>
        <v>2562067.1251806682</v>
      </c>
      <c r="R302" s="318">
        <f t="shared" si="128"/>
        <v>2993203.945235325</v>
      </c>
      <c r="S302" s="318">
        <f t="shared" si="128"/>
        <v>3540345.905523207</v>
      </c>
      <c r="T302" s="318">
        <f t="shared" si="128"/>
        <v>4071966.2389298626</v>
      </c>
      <c r="U302" s="318">
        <f t="shared" si="128"/>
        <v>4154969.0366420397</v>
      </c>
      <c r="V302" s="318">
        <f t="shared" si="128"/>
        <v>2885203.3158474942</v>
      </c>
      <c r="W302" s="318">
        <f t="shared" si="128"/>
        <v>3529656.1911134887</v>
      </c>
      <c r="X302" s="318">
        <f t="shared" si="128"/>
        <v>3888821.2083236962</v>
      </c>
      <c r="Y302" s="318">
        <f t="shared" si="128"/>
        <v>4065480.2233576071</v>
      </c>
      <c r="Z302" s="318">
        <f t="shared" si="128"/>
        <v>4849534.9005886605</v>
      </c>
      <c r="AA302" s="318">
        <f t="shared" si="98"/>
        <v>5885080.4128074059</v>
      </c>
      <c r="AB302" s="318">
        <f t="shared" si="99"/>
        <v>6833329.8763572471</v>
      </c>
      <c r="AC302" s="318">
        <f t="shared" si="100"/>
        <v>6949114.8524242779</v>
      </c>
      <c r="AD302" s="318">
        <f t="shared" si="101"/>
        <v>6955868.4241664354</v>
      </c>
      <c r="AE302" s="318">
        <f t="shared" si="101"/>
        <v>6954598.2577583613</v>
      </c>
    </row>
    <row r="303" spans="1:31" x14ac:dyDescent="0.2">
      <c r="A303" s="323" t="s">
        <v>106</v>
      </c>
      <c r="H303" s="318"/>
      <c r="I303" s="318"/>
      <c r="J303" s="318"/>
      <c r="K303" s="318"/>
      <c r="L303" s="318"/>
      <c r="M303" s="318">
        <f t="shared" si="102"/>
        <v>1916738</v>
      </c>
      <c r="N303" s="318">
        <f t="shared" si="122"/>
        <v>2019634</v>
      </c>
      <c r="O303" s="318">
        <f t="shared" si="122"/>
        <v>2113248.1782426354</v>
      </c>
      <c r="P303" s="318">
        <f t="shared" ref="P303:Z303" si="129">+O303*P237</f>
        <v>2376911.4672734556</v>
      </c>
      <c r="Q303" s="318">
        <f t="shared" si="129"/>
        <v>2482850.9680896965</v>
      </c>
      <c r="R303" s="318">
        <f t="shared" si="129"/>
        <v>2919087.8044694886</v>
      </c>
      <c r="S303" s="318">
        <f t="shared" si="129"/>
        <v>3463781.3029362196</v>
      </c>
      <c r="T303" s="318">
        <f t="shared" si="129"/>
        <v>3984437.2313271146</v>
      </c>
      <c r="U303" s="318">
        <f t="shared" si="129"/>
        <v>4029068.3991090837</v>
      </c>
      <c r="V303" s="318">
        <f t="shared" si="129"/>
        <v>2803636.966985567</v>
      </c>
      <c r="W303" s="318">
        <f t="shared" si="129"/>
        <v>3440591.9440337168</v>
      </c>
      <c r="X303" s="318">
        <f t="shared" si="129"/>
        <v>3788733.3125320878</v>
      </c>
      <c r="Y303" s="318">
        <f t="shared" si="129"/>
        <v>3976846.6191469552</v>
      </c>
      <c r="Z303" s="318">
        <f t="shared" si="129"/>
        <v>4758101.0403429866</v>
      </c>
      <c r="AA303" s="318">
        <f t="shared" si="98"/>
        <v>5765689.9763128115</v>
      </c>
      <c r="AB303" s="318">
        <f t="shared" si="99"/>
        <v>6728697.938491635</v>
      </c>
      <c r="AC303" s="318">
        <f t="shared" si="100"/>
        <v>6836206.6996708233</v>
      </c>
      <c r="AD303" s="318">
        <f t="shared" si="101"/>
        <v>6817894.2220694339</v>
      </c>
      <c r="AE303" s="318">
        <f t="shared" si="101"/>
        <v>6777305.0871653836</v>
      </c>
    </row>
    <row r="304" spans="1:31" x14ac:dyDescent="0.2">
      <c r="A304" s="323" t="s">
        <v>107</v>
      </c>
      <c r="H304" s="318"/>
      <c r="I304" s="318"/>
      <c r="J304" s="318"/>
      <c r="K304" s="318"/>
      <c r="L304" s="318"/>
      <c r="M304" s="318">
        <f t="shared" si="102"/>
        <v>36986</v>
      </c>
      <c r="N304" s="318">
        <f t="shared" si="122"/>
        <v>40204.000000000007</v>
      </c>
      <c r="O304" s="318">
        <f t="shared" si="122"/>
        <v>60483.387979213658</v>
      </c>
      <c r="P304" s="318">
        <f t="shared" ref="P304:Z304" si="130">+O304*P238</f>
        <v>71791.61308868615</v>
      </c>
      <c r="Q304" s="318">
        <f t="shared" si="130"/>
        <v>77672.154775131436</v>
      </c>
      <c r="R304" s="318">
        <f t="shared" si="130"/>
        <v>74813.09131168075</v>
      </c>
      <c r="S304" s="318">
        <f t="shared" si="130"/>
        <v>78701.297134576787</v>
      </c>
      <c r="T304" s="318">
        <f t="shared" si="130"/>
        <v>90025.103083293754</v>
      </c>
      <c r="U304" s="318">
        <f t="shared" si="130"/>
        <v>122348.76769565771</v>
      </c>
      <c r="V304" s="318">
        <f t="shared" si="130"/>
        <v>79787.6536318</v>
      </c>
      <c r="W304" s="318">
        <f t="shared" si="130"/>
        <v>87921.18696590676</v>
      </c>
      <c r="X304" s="318">
        <f t="shared" si="130"/>
        <v>98581.124170166499</v>
      </c>
      <c r="Y304" s="318">
        <f t="shared" si="130"/>
        <v>89374.966809264006</v>
      </c>
      <c r="Z304" s="318">
        <f t="shared" si="130"/>
        <v>94466.6545078942</v>
      </c>
      <c r="AA304" s="318">
        <f t="shared" si="98"/>
        <v>121697.59066209277</v>
      </c>
      <c r="AB304" s="318">
        <f t="shared" si="99"/>
        <v>113544.6729797138</v>
      </c>
      <c r="AC304" s="318">
        <f t="shared" si="100"/>
        <v>120711.50188975858</v>
      </c>
      <c r="AD304" s="318">
        <f t="shared" si="101"/>
        <v>140718.5259768886</v>
      </c>
      <c r="AE304" s="318">
        <f t="shared" si="101"/>
        <v>171918.05823860088</v>
      </c>
    </row>
    <row r="305" spans="1:31" ht="25.5" x14ac:dyDescent="0.2">
      <c r="A305" s="323" t="s">
        <v>108</v>
      </c>
      <c r="H305" s="318"/>
      <c r="I305" s="318"/>
      <c r="J305" s="318"/>
      <c r="K305" s="318"/>
      <c r="L305" s="318"/>
      <c r="M305" s="318">
        <f t="shared" si="102"/>
        <v>291893</v>
      </c>
      <c r="N305" s="318">
        <f t="shared" si="122"/>
        <v>340141</v>
      </c>
      <c r="O305" s="318">
        <f t="shared" si="122"/>
        <v>402483.08137906482</v>
      </c>
      <c r="P305" s="318">
        <f t="shared" ref="P305:Z305" si="131">+O305*P239</f>
        <v>407129.86471812421</v>
      </c>
      <c r="Q305" s="318">
        <f t="shared" si="131"/>
        <v>419311.21699608275</v>
      </c>
      <c r="R305" s="318">
        <f t="shared" si="131"/>
        <v>415758.41758807923</v>
      </c>
      <c r="S305" s="318">
        <f t="shared" si="131"/>
        <v>441021.86239556549</v>
      </c>
      <c r="T305" s="318">
        <f t="shared" si="131"/>
        <v>472058.0819099751</v>
      </c>
      <c r="U305" s="318">
        <f t="shared" si="131"/>
        <v>454965.89654404129</v>
      </c>
      <c r="V305" s="318">
        <f t="shared" si="131"/>
        <v>437075.51779903821</v>
      </c>
      <c r="W305" s="318">
        <f t="shared" si="131"/>
        <v>471627.76463907387</v>
      </c>
      <c r="X305" s="318">
        <f t="shared" si="131"/>
        <v>467454.19263823563</v>
      </c>
      <c r="Y305" s="318">
        <f t="shared" si="131"/>
        <v>479976.92284917884</v>
      </c>
      <c r="Z305" s="318">
        <f t="shared" si="131"/>
        <v>513891.03821378952</v>
      </c>
      <c r="AA305" s="318">
        <f t="shared" si="98"/>
        <v>538336.28991630208</v>
      </c>
      <c r="AB305" s="318">
        <f t="shared" si="99"/>
        <v>586723.09982740169</v>
      </c>
      <c r="AC305" s="318">
        <f t="shared" si="100"/>
        <v>618048.54141126981</v>
      </c>
      <c r="AD305" s="318">
        <f t="shared" si="101"/>
        <v>637421.34953921579</v>
      </c>
      <c r="AE305" s="318">
        <f t="shared" si="101"/>
        <v>615024.89932543773</v>
      </c>
    </row>
    <row r="306" spans="1:31" ht="25.5" x14ac:dyDescent="0.2">
      <c r="A306" s="323" t="s">
        <v>109</v>
      </c>
      <c r="H306" s="318"/>
      <c r="I306" s="318"/>
      <c r="J306" s="318"/>
      <c r="K306" s="318"/>
      <c r="L306" s="318"/>
      <c r="M306" s="318">
        <f t="shared" si="102"/>
        <v>195415</v>
      </c>
      <c r="N306" s="318">
        <f t="shared" si="122"/>
        <v>223858.99999999997</v>
      </c>
      <c r="O306" s="318">
        <f t="shared" si="122"/>
        <v>254830.75117564228</v>
      </c>
      <c r="P306" s="318">
        <f t="shared" ref="P306:Z306" si="132">+O306*P240</f>
        <v>249110.78658646837</v>
      </c>
      <c r="Q306" s="318">
        <f t="shared" si="132"/>
        <v>261753.57390336957</v>
      </c>
      <c r="R306" s="318">
        <f t="shared" si="132"/>
        <v>277678.42277924251</v>
      </c>
      <c r="S306" s="318">
        <f t="shared" si="132"/>
        <v>315983.04387694033</v>
      </c>
      <c r="T306" s="318">
        <f t="shared" si="132"/>
        <v>334389.95182832435</v>
      </c>
      <c r="U306" s="318">
        <f t="shared" si="132"/>
        <v>343584.45949179016</v>
      </c>
      <c r="V306" s="318">
        <f t="shared" si="132"/>
        <v>291750.52397108177</v>
      </c>
      <c r="W306" s="318">
        <f t="shared" si="132"/>
        <v>330600.52334829798</v>
      </c>
      <c r="X306" s="318">
        <f t="shared" si="132"/>
        <v>332813.46737713489</v>
      </c>
      <c r="Y306" s="318">
        <f t="shared" si="132"/>
        <v>329382.07099547447</v>
      </c>
      <c r="Z306" s="318">
        <f t="shared" si="132"/>
        <v>356583.69439418853</v>
      </c>
      <c r="AA306" s="318">
        <f t="shared" si="98"/>
        <v>378525.00019668124</v>
      </c>
      <c r="AB306" s="318">
        <f t="shared" si="99"/>
        <v>420604.14912240702</v>
      </c>
      <c r="AC306" s="318">
        <f t="shared" si="100"/>
        <v>456686.31178258179</v>
      </c>
      <c r="AD306" s="318">
        <f t="shared" si="101"/>
        <v>466063.00558123295</v>
      </c>
      <c r="AE306" s="318">
        <f t="shared" si="101"/>
        <v>407919.26312457951</v>
      </c>
    </row>
    <row r="307" spans="1:31" ht="25.5" x14ac:dyDescent="0.2">
      <c r="A307" s="323" t="s">
        <v>110</v>
      </c>
      <c r="H307" s="318"/>
      <c r="I307" s="318"/>
      <c r="J307" s="318"/>
      <c r="K307" s="318"/>
      <c r="L307" s="318"/>
      <c r="M307" s="318">
        <f t="shared" si="102"/>
        <v>96478</v>
      </c>
      <c r="N307" s="318">
        <f t="shared" si="122"/>
        <v>116282</v>
      </c>
      <c r="O307" s="318">
        <f t="shared" si="122"/>
        <v>147685.69852890866</v>
      </c>
      <c r="P307" s="318">
        <f t="shared" ref="P307:Z307" si="133">+O307*P241</f>
        <v>158161.72999904593</v>
      </c>
      <c r="Q307" s="318">
        <f t="shared" si="133"/>
        <v>157808.45447563886</v>
      </c>
      <c r="R307" s="318">
        <f t="shared" si="133"/>
        <v>140391.51760561313</v>
      </c>
      <c r="S307" s="318">
        <f t="shared" si="133"/>
        <v>132753.60378338918</v>
      </c>
      <c r="T307" s="318">
        <f t="shared" si="133"/>
        <v>145044.7977042885</v>
      </c>
      <c r="U307" s="318">
        <f t="shared" si="133"/>
        <v>122970.96657206178</v>
      </c>
      <c r="V307" s="318">
        <f t="shared" si="133"/>
        <v>145992.35139935752</v>
      </c>
      <c r="W307" s="318">
        <f t="shared" si="133"/>
        <v>145971.23889930578</v>
      </c>
      <c r="X307" s="318">
        <f t="shared" si="133"/>
        <v>141018.5963543441</v>
      </c>
      <c r="Y307" s="318">
        <f t="shared" si="133"/>
        <v>153652.66391507734</v>
      </c>
      <c r="Z307" s="318">
        <f t="shared" si="133"/>
        <v>161407.76779183824</v>
      </c>
      <c r="AA307" s="318">
        <f t="shared" si="98"/>
        <v>165122.19084610161</v>
      </c>
      <c r="AB307" s="318">
        <f t="shared" si="99"/>
        <v>173491.74137431558</v>
      </c>
      <c r="AC307" s="318">
        <f t="shared" si="100"/>
        <v>172100.54299659978</v>
      </c>
      <c r="AD307" s="318">
        <f t="shared" si="101"/>
        <v>181059.99855398035</v>
      </c>
      <c r="AE307" s="318">
        <f t="shared" si="101"/>
        <v>202709.56961006217</v>
      </c>
    </row>
    <row r="308" spans="1:31" ht="25.5" x14ac:dyDescent="0.2">
      <c r="A308" s="323" t="s">
        <v>111</v>
      </c>
      <c r="H308" s="318"/>
      <c r="I308" s="318"/>
      <c r="J308" s="318"/>
      <c r="K308" s="318"/>
      <c r="L308" s="318"/>
      <c r="M308" s="318">
        <f t="shared" si="102"/>
        <v>662086</v>
      </c>
      <c r="N308" s="318">
        <f t="shared" si="122"/>
        <v>640828</v>
      </c>
      <c r="O308" s="318">
        <f t="shared" si="122"/>
        <v>704193.48102954321</v>
      </c>
      <c r="P308" s="318">
        <f t="shared" ref="P308:Z308" si="134">+O308*P242</f>
        <v>712076.76818275813</v>
      </c>
      <c r="Q308" s="318">
        <f t="shared" si="134"/>
        <v>752030.57059877808</v>
      </c>
      <c r="R308" s="318">
        <f t="shared" si="134"/>
        <v>694872.62828927324</v>
      </c>
      <c r="S308" s="318">
        <f t="shared" si="134"/>
        <v>654455.3811706109</v>
      </c>
      <c r="T308" s="318">
        <f t="shared" si="134"/>
        <v>728430.30106393865</v>
      </c>
      <c r="U308" s="318">
        <f t="shared" si="134"/>
        <v>691182.24673078803</v>
      </c>
      <c r="V308" s="318">
        <f t="shared" si="134"/>
        <v>662570.61528685072</v>
      </c>
      <c r="W308" s="318">
        <f t="shared" si="134"/>
        <v>621725.28133430192</v>
      </c>
      <c r="X308" s="318">
        <f t="shared" si="134"/>
        <v>590157.45617291157</v>
      </c>
      <c r="Y308" s="318">
        <f t="shared" si="134"/>
        <v>566534.56162077549</v>
      </c>
      <c r="Z308" s="318">
        <f t="shared" si="134"/>
        <v>539543.05469565711</v>
      </c>
      <c r="AA308" s="318">
        <f t="shared" si="98"/>
        <v>523415.74291702977</v>
      </c>
      <c r="AB308" s="318">
        <f t="shared" si="99"/>
        <v>540606.55361019692</v>
      </c>
      <c r="AC308" s="318">
        <f t="shared" si="100"/>
        <v>584371.58415037813</v>
      </c>
      <c r="AD308" s="318">
        <f t="shared" si="101"/>
        <v>551052.22221218445</v>
      </c>
      <c r="AE308" s="318">
        <f t="shared" si="101"/>
        <v>519811.43518970866</v>
      </c>
    </row>
    <row r="309" spans="1:31" x14ac:dyDescent="0.2">
      <c r="A309" s="323" t="s">
        <v>112</v>
      </c>
      <c r="H309" s="318"/>
      <c r="I309" s="318"/>
      <c r="J309" s="318"/>
      <c r="K309" s="318"/>
      <c r="L309" s="318"/>
      <c r="M309" s="318">
        <f t="shared" si="102"/>
        <v>249990</v>
      </c>
      <c r="N309" s="318">
        <f t="shared" si="122"/>
        <v>259790</v>
      </c>
      <c r="O309" s="318">
        <f t="shared" si="122"/>
        <v>281119.02450498071</v>
      </c>
      <c r="P309" s="318">
        <f t="shared" ref="P309:Z309" si="135">+O309*P243</f>
        <v>275966.78784123925</v>
      </c>
      <c r="Q309" s="318">
        <f t="shared" si="135"/>
        <v>289477.97899341147</v>
      </c>
      <c r="R309" s="318">
        <f t="shared" si="135"/>
        <v>305627.65136548632</v>
      </c>
      <c r="S309" s="318">
        <f t="shared" si="135"/>
        <v>311061.79889652017</v>
      </c>
      <c r="T309" s="318">
        <f t="shared" si="135"/>
        <v>307090.65680080157</v>
      </c>
      <c r="U309" s="318">
        <f t="shared" si="135"/>
        <v>301540.86673021747</v>
      </c>
      <c r="V309" s="318">
        <f t="shared" si="135"/>
        <v>310564.07769093767</v>
      </c>
      <c r="W309" s="318">
        <f t="shared" si="135"/>
        <v>314086.7749176473</v>
      </c>
      <c r="X309" s="318">
        <f t="shared" si="135"/>
        <v>319297.97128577495</v>
      </c>
      <c r="Y309" s="318">
        <f t="shared" si="135"/>
        <v>301461.26943613886</v>
      </c>
      <c r="Z309" s="318">
        <f t="shared" si="135"/>
        <v>299156.21705736476</v>
      </c>
      <c r="AA309" s="318">
        <f t="shared" si="98"/>
        <v>306693.89664325863</v>
      </c>
      <c r="AB309" s="318">
        <f t="shared" si="99"/>
        <v>316976.21291672421</v>
      </c>
      <c r="AC309" s="318">
        <f t="shared" si="100"/>
        <v>342655.46139104251</v>
      </c>
      <c r="AD309" s="318">
        <f t="shared" si="101"/>
        <v>360693.8995108087</v>
      </c>
      <c r="AE309" s="318">
        <f t="shared" si="101"/>
        <v>339227.66950147896</v>
      </c>
    </row>
    <row r="310" spans="1:31" x14ac:dyDescent="0.2">
      <c r="A310" s="323" t="s">
        <v>113</v>
      </c>
      <c r="H310" s="318"/>
      <c r="I310" s="318"/>
      <c r="J310" s="318"/>
      <c r="K310" s="318"/>
      <c r="L310" s="318"/>
      <c r="M310" s="318">
        <f t="shared" si="102"/>
        <v>115162</v>
      </c>
      <c r="N310" s="318">
        <f t="shared" si="122"/>
        <v>118831</v>
      </c>
      <c r="O310" s="318">
        <f t="shared" si="122"/>
        <v>116896.84288479472</v>
      </c>
      <c r="P310" s="318">
        <f t="shared" ref="P310:Z310" si="136">+O310*P244</f>
        <v>118405.57628446749</v>
      </c>
      <c r="Q310" s="318">
        <f t="shared" si="136"/>
        <v>117671.30377676396</v>
      </c>
      <c r="R310" s="318">
        <f t="shared" si="136"/>
        <v>120873.28676769193</v>
      </c>
      <c r="S310" s="318">
        <f t="shared" si="136"/>
        <v>122265.51636874813</v>
      </c>
      <c r="T310" s="318">
        <f t="shared" si="136"/>
        <v>121120.6123556144</v>
      </c>
      <c r="U310" s="318">
        <f t="shared" si="136"/>
        <v>120053.66883647378</v>
      </c>
      <c r="V310" s="318">
        <f t="shared" si="136"/>
        <v>119818.76125754054</v>
      </c>
      <c r="W310" s="318">
        <f t="shared" si="136"/>
        <v>118628.96823356328</v>
      </c>
      <c r="X310" s="318">
        <f t="shared" si="136"/>
        <v>115758.73130943753</v>
      </c>
      <c r="Y310" s="318">
        <f t="shared" si="136"/>
        <v>114546.60863634461</v>
      </c>
      <c r="Z310" s="318">
        <f t="shared" si="136"/>
        <v>117663.76751015629</v>
      </c>
      <c r="AA310" s="318">
        <f t="shared" si="98"/>
        <v>118047.18938033684</v>
      </c>
      <c r="AB310" s="318">
        <f t="shared" si="99"/>
        <v>127218.18514476808</v>
      </c>
      <c r="AC310" s="318">
        <f t="shared" si="100"/>
        <v>128266.85955744828</v>
      </c>
      <c r="AD310" s="318">
        <f t="shared" si="101"/>
        <v>126934.68900790084</v>
      </c>
      <c r="AE310" s="318">
        <f t="shared" si="101"/>
        <v>122907.41686084055</v>
      </c>
    </row>
    <row r="311" spans="1:31" ht="51" x14ac:dyDescent="0.2">
      <c r="A311" s="323" t="s">
        <v>114</v>
      </c>
      <c r="H311" s="318"/>
      <c r="I311" s="318"/>
      <c r="J311" s="318"/>
      <c r="K311" s="318"/>
      <c r="L311" s="318"/>
      <c r="M311" s="318">
        <f t="shared" si="102"/>
        <v>134828</v>
      </c>
      <c r="N311" s="318">
        <f t="shared" si="122"/>
        <v>140959</v>
      </c>
      <c r="O311" s="318">
        <f t="shared" si="122"/>
        <v>164261.09694631695</v>
      </c>
      <c r="P311" s="318">
        <f t="shared" ref="P311:Z311" si="137">+O311*P245</f>
        <v>157619.95909536254</v>
      </c>
      <c r="Q311" s="318">
        <f t="shared" si="137"/>
        <v>171637.65947129339</v>
      </c>
      <c r="R311" s="318">
        <f t="shared" si="137"/>
        <v>184328.72806172323</v>
      </c>
      <c r="S311" s="318">
        <f t="shared" si="137"/>
        <v>188296.51371506133</v>
      </c>
      <c r="T311" s="318">
        <f t="shared" si="137"/>
        <v>185519.89484903894</v>
      </c>
      <c r="U311" s="318">
        <f t="shared" si="137"/>
        <v>181114.18612978593</v>
      </c>
      <c r="V311" s="318">
        <f t="shared" si="137"/>
        <v>190224.94266587601</v>
      </c>
      <c r="W311" s="318">
        <f t="shared" si="137"/>
        <v>194956.25419638291</v>
      </c>
      <c r="X311" s="318">
        <f t="shared" si="137"/>
        <v>203098.63133399785</v>
      </c>
      <c r="Y311" s="318">
        <f t="shared" si="137"/>
        <v>186539.01739970304</v>
      </c>
      <c r="Z311" s="318">
        <f t="shared" si="137"/>
        <v>181218.13430891145</v>
      </c>
      <c r="AA311" s="318">
        <f t="shared" si="98"/>
        <v>188268.39375320074</v>
      </c>
      <c r="AB311" s="318">
        <f t="shared" si="99"/>
        <v>189664.77348205136</v>
      </c>
      <c r="AC311" s="318">
        <f t="shared" si="100"/>
        <v>213781.61994587339</v>
      </c>
      <c r="AD311" s="318">
        <f t="shared" si="101"/>
        <v>232788.78731885093</v>
      </c>
      <c r="AE311" s="318">
        <f t="shared" si="101"/>
        <v>215615.66332485384</v>
      </c>
    </row>
    <row r="312" spans="1:31" x14ac:dyDescent="0.2">
      <c r="A312" s="323" t="s">
        <v>115</v>
      </c>
      <c r="H312" s="318"/>
      <c r="I312" s="318"/>
      <c r="J312" s="318"/>
      <c r="K312" s="318"/>
      <c r="L312" s="318"/>
      <c r="M312" s="318">
        <f t="shared" si="102"/>
        <v>1411041</v>
      </c>
      <c r="N312" s="318">
        <f t="shared" si="122"/>
        <v>1661870</v>
      </c>
      <c r="O312" s="318">
        <f t="shared" si="122"/>
        <v>1939784.1997602687</v>
      </c>
      <c r="P312" s="318">
        <f t="shared" ref="P312:Z312" si="138">+O312*P246</f>
        <v>1936229.1465614489</v>
      </c>
      <c r="Q312" s="318">
        <f t="shared" si="138"/>
        <v>2062509.6717963563</v>
      </c>
      <c r="R312" s="318">
        <f t="shared" si="138"/>
        <v>2256152.7829497266</v>
      </c>
      <c r="S312" s="318">
        <f t="shared" si="138"/>
        <v>2212824.8004291803</v>
      </c>
      <c r="T312" s="318">
        <f t="shared" si="138"/>
        <v>1970491.42001791</v>
      </c>
      <c r="U312" s="318">
        <f t="shared" si="138"/>
        <v>1958152.3096348057</v>
      </c>
      <c r="V312" s="318">
        <f t="shared" si="138"/>
        <v>1843433.0596420548</v>
      </c>
      <c r="W312" s="318">
        <f t="shared" si="138"/>
        <v>1588475.150037606</v>
      </c>
      <c r="X312" s="318">
        <f t="shared" si="138"/>
        <v>1496035.4261894301</v>
      </c>
      <c r="Y312" s="318">
        <f t="shared" si="138"/>
        <v>1402411.6485494932</v>
      </c>
      <c r="Z312" s="318">
        <f t="shared" si="138"/>
        <v>1582602.7847833289</v>
      </c>
      <c r="AA312" s="318">
        <f t="shared" si="98"/>
        <v>1801536.4413841434</v>
      </c>
      <c r="AB312" s="318">
        <f t="shared" si="99"/>
        <v>1874941.1839750463</v>
      </c>
      <c r="AC312" s="318">
        <f t="shared" si="100"/>
        <v>1647677.1753148297</v>
      </c>
      <c r="AD312" s="318">
        <f t="shared" si="101"/>
        <v>2031973.6668000207</v>
      </c>
      <c r="AE312" s="318">
        <f t="shared" si="101"/>
        <v>2416715.7338230773</v>
      </c>
    </row>
    <row r="313" spans="1:31" x14ac:dyDescent="0.2">
      <c r="A313" s="323" t="s">
        <v>116</v>
      </c>
      <c r="H313" s="318"/>
      <c r="I313" s="318"/>
      <c r="J313" s="318"/>
      <c r="K313" s="318"/>
      <c r="L313" s="318"/>
      <c r="M313" s="318">
        <f t="shared" si="102"/>
        <v>2532246</v>
      </c>
      <c r="N313" s="318">
        <f t="shared" si="122"/>
        <v>2807780</v>
      </c>
      <c r="O313" s="318">
        <f t="shared" si="122"/>
        <v>3172776.4416306755</v>
      </c>
      <c r="P313" s="318">
        <f t="shared" ref="P313:Z313" si="139">+O313*P247</f>
        <v>3251045.0575567884</v>
      </c>
      <c r="Q313" s="318">
        <f t="shared" si="139"/>
        <v>3293692.0315914336</v>
      </c>
      <c r="R313" s="318">
        <f t="shared" si="139"/>
        <v>3546875.6624457794</v>
      </c>
      <c r="S313" s="318">
        <f t="shared" si="139"/>
        <v>3705035.6535459114</v>
      </c>
      <c r="T313" s="318">
        <f t="shared" si="139"/>
        <v>3558019.3422162021</v>
      </c>
      <c r="U313" s="318">
        <f t="shared" si="139"/>
        <v>3703865.6567776124</v>
      </c>
      <c r="V313" s="318">
        <f t="shared" si="139"/>
        <v>3179166.9089088719</v>
      </c>
      <c r="W313" s="318">
        <f t="shared" si="139"/>
        <v>3061289.4531351123</v>
      </c>
      <c r="X313" s="318">
        <f t="shared" si="139"/>
        <v>3083916.6242778129</v>
      </c>
      <c r="Y313" s="318">
        <f t="shared" si="139"/>
        <v>2985412.6407383052</v>
      </c>
      <c r="Z313" s="318">
        <f t="shared" si="139"/>
        <v>3194642.9242361407</v>
      </c>
      <c r="AA313" s="318">
        <f t="shared" si="98"/>
        <v>3385468.0983320186</v>
      </c>
      <c r="AB313" s="318">
        <f t="shared" si="99"/>
        <v>3508699.000471958</v>
      </c>
      <c r="AC313" s="318">
        <f t="shared" si="100"/>
        <v>3622570.6848916276</v>
      </c>
      <c r="AD313" s="318">
        <f t="shared" si="101"/>
        <v>3785023.7635804527</v>
      </c>
      <c r="AE313" s="318">
        <f t="shared" si="101"/>
        <v>4118961.0148515431</v>
      </c>
    </row>
    <row r="314" spans="1:31" ht="25.5" x14ac:dyDescent="0.2">
      <c r="A314" s="323" t="s">
        <v>118</v>
      </c>
      <c r="H314" s="318"/>
      <c r="I314" s="318"/>
      <c r="J314" s="318"/>
      <c r="K314" s="318"/>
      <c r="L314" s="318"/>
      <c r="M314" s="318">
        <f t="shared" si="102"/>
        <v>334067</v>
      </c>
      <c r="N314" s="318">
        <f t="shared" si="122"/>
        <v>374425</v>
      </c>
      <c r="O314" s="318">
        <f t="shared" si="122"/>
        <v>446302.60312433331</v>
      </c>
      <c r="P314" s="318">
        <f t="shared" ref="P314:Z314" si="140">+O314*P248</f>
        <v>464460.22735436598</v>
      </c>
      <c r="Q314" s="318">
        <f t="shared" si="140"/>
        <v>482147.23775701353</v>
      </c>
      <c r="R314" s="318">
        <f t="shared" si="140"/>
        <v>508075.47267454892</v>
      </c>
      <c r="S314" s="318">
        <f t="shared" si="140"/>
        <v>525392.21663842071</v>
      </c>
      <c r="T314" s="318">
        <f t="shared" si="140"/>
        <v>540265.120858568</v>
      </c>
      <c r="U314" s="318">
        <f t="shared" si="140"/>
        <v>582128.66918937548</v>
      </c>
      <c r="V314" s="318">
        <f t="shared" si="140"/>
        <v>520303.4942074311</v>
      </c>
      <c r="W314" s="318">
        <f t="shared" si="140"/>
        <v>446335.44227553852</v>
      </c>
      <c r="X314" s="318">
        <f t="shared" si="140"/>
        <v>476907.33006479911</v>
      </c>
      <c r="Y314" s="318">
        <f t="shared" si="140"/>
        <v>473489.16963842884</v>
      </c>
      <c r="Z314" s="318">
        <f t="shared" si="140"/>
        <v>525975.45290983899</v>
      </c>
      <c r="AA314" s="318">
        <f t="shared" si="98"/>
        <v>558898.66474081227</v>
      </c>
      <c r="AB314" s="318">
        <f t="shared" si="99"/>
        <v>579270.18626716943</v>
      </c>
      <c r="AC314" s="318">
        <f t="shared" si="100"/>
        <v>600160.90790692321</v>
      </c>
      <c r="AD314" s="318">
        <f t="shared" si="101"/>
        <v>653972.66705875576</v>
      </c>
      <c r="AE314" s="318">
        <f t="shared" si="101"/>
        <v>762508.97431614145</v>
      </c>
    </row>
    <row r="315" spans="1:31" ht="25.5" x14ac:dyDescent="0.2">
      <c r="A315" s="323" t="s">
        <v>119</v>
      </c>
      <c r="H315" s="318"/>
      <c r="I315" s="318"/>
      <c r="J315" s="318"/>
      <c r="K315" s="318"/>
      <c r="L315" s="318"/>
      <c r="M315" s="318">
        <f t="shared" si="102"/>
        <v>1309244</v>
      </c>
      <c r="N315" s="318">
        <f t="shared" si="122"/>
        <v>1458968</v>
      </c>
      <c r="O315" s="318">
        <f t="shared" si="122"/>
        <v>1636424.8527901787</v>
      </c>
      <c r="P315" s="318">
        <f t="shared" ref="P315:Z315" si="141">+O315*P249</f>
        <v>1633512.2046470228</v>
      </c>
      <c r="Q315" s="318">
        <f t="shared" si="141"/>
        <v>1592395.3575112161</v>
      </c>
      <c r="R315" s="318">
        <f t="shared" si="141"/>
        <v>1742324.7691488017</v>
      </c>
      <c r="S315" s="318">
        <f t="shared" si="141"/>
        <v>1845425.2403560567</v>
      </c>
      <c r="T315" s="318">
        <f t="shared" si="141"/>
        <v>1747205.77731376</v>
      </c>
      <c r="U315" s="318">
        <f t="shared" si="141"/>
        <v>1782061.6334906698</v>
      </c>
      <c r="V315" s="318">
        <f t="shared" si="141"/>
        <v>1414797.9604138115</v>
      </c>
      <c r="W315" s="318">
        <f t="shared" si="141"/>
        <v>1412252.5761478697</v>
      </c>
      <c r="X315" s="318">
        <f t="shared" si="141"/>
        <v>1394877.3750479794</v>
      </c>
      <c r="Y315" s="318">
        <f t="shared" si="141"/>
        <v>1314755.3274466621</v>
      </c>
      <c r="Z315" s="318">
        <f t="shared" si="141"/>
        <v>1392409.2726783541</v>
      </c>
      <c r="AA315" s="318">
        <f t="shared" si="98"/>
        <v>1469520.0844814775</v>
      </c>
      <c r="AB315" s="318">
        <f t="shared" si="99"/>
        <v>1539937.5976121728</v>
      </c>
      <c r="AC315" s="318">
        <f t="shared" si="100"/>
        <v>1547928.5445954462</v>
      </c>
      <c r="AD315" s="318">
        <f t="shared" si="101"/>
        <v>1562696.5838172818</v>
      </c>
      <c r="AE315" s="318">
        <f t="shared" si="101"/>
        <v>1684307.4483761648</v>
      </c>
    </row>
    <row r="316" spans="1:31" ht="25.5" x14ac:dyDescent="0.2">
      <c r="A316" s="323" t="s">
        <v>120</v>
      </c>
      <c r="H316" s="318"/>
      <c r="I316" s="318"/>
      <c r="J316" s="318"/>
      <c r="K316" s="318"/>
      <c r="L316" s="318"/>
      <c r="M316" s="318">
        <f t="shared" si="102"/>
        <v>888935</v>
      </c>
      <c r="N316" s="318">
        <f t="shared" si="122"/>
        <v>974387.00000000012</v>
      </c>
      <c r="O316" s="318">
        <f t="shared" si="122"/>
        <v>1090392.1411566071</v>
      </c>
      <c r="P316" s="318">
        <f t="shared" ref="P316:Z316" si="142">+O316*P250</f>
        <v>1151853.9429079387</v>
      </c>
      <c r="Q316" s="318">
        <f t="shared" si="142"/>
        <v>1218393.4426728091</v>
      </c>
      <c r="R316" s="318">
        <f t="shared" si="142"/>
        <v>1294112.4884691741</v>
      </c>
      <c r="S316" s="318">
        <f t="shared" si="142"/>
        <v>1330249.694368734</v>
      </c>
      <c r="T316" s="318">
        <f t="shared" si="142"/>
        <v>1271777.7896782085</v>
      </c>
      <c r="U316" s="318">
        <f t="shared" si="142"/>
        <v>1346210.1738175724</v>
      </c>
      <c r="V316" s="318">
        <f t="shared" si="142"/>
        <v>1274692.8334189125</v>
      </c>
      <c r="W316" s="318">
        <f t="shared" si="142"/>
        <v>1210821.8624514679</v>
      </c>
      <c r="X316" s="318">
        <f t="shared" si="142"/>
        <v>1233425.7380876967</v>
      </c>
      <c r="Y316" s="318">
        <f t="shared" si="142"/>
        <v>1231949.9301600456</v>
      </c>
      <c r="Z316" s="318">
        <f t="shared" si="142"/>
        <v>1323013.9387400332</v>
      </c>
      <c r="AA316" s="318">
        <f t="shared" si="98"/>
        <v>1408886.6859259638</v>
      </c>
      <c r="AB316" s="318">
        <f t="shared" si="99"/>
        <v>1438737.1936439285</v>
      </c>
      <c r="AC316" s="318">
        <f t="shared" si="100"/>
        <v>1537658.588120681</v>
      </c>
      <c r="AD316" s="318">
        <f t="shared" si="101"/>
        <v>1655859.4840308856</v>
      </c>
      <c r="AE316" s="318">
        <f t="shared" si="101"/>
        <v>1785243.0915956388</v>
      </c>
    </row>
    <row r="317" spans="1:31" x14ac:dyDescent="0.2">
      <c r="A317" s="323" t="s">
        <v>121</v>
      </c>
      <c r="H317" s="318"/>
      <c r="I317" s="318"/>
      <c r="J317" s="318"/>
      <c r="K317" s="318"/>
      <c r="L317" s="318"/>
      <c r="M317" s="318">
        <f t="shared" si="102"/>
        <v>1353560</v>
      </c>
      <c r="N317" s="318">
        <f t="shared" ref="N317:O336" si="143">+M317*N251</f>
        <v>1472039</v>
      </c>
      <c r="O317" s="318">
        <f t="shared" si="143"/>
        <v>1563830.7375447159</v>
      </c>
      <c r="P317" s="318">
        <f t="shared" ref="P317:Z317" si="144">+O317*P251</f>
        <v>1524546.334623937</v>
      </c>
      <c r="Q317" s="318">
        <f t="shared" si="144"/>
        <v>1641834.1795042935</v>
      </c>
      <c r="R317" s="318">
        <f t="shared" si="144"/>
        <v>1717586.3463567973</v>
      </c>
      <c r="S317" s="318">
        <f t="shared" si="144"/>
        <v>1846480.6076385383</v>
      </c>
      <c r="T317" s="318">
        <f t="shared" si="144"/>
        <v>1916453.8717522433</v>
      </c>
      <c r="U317" s="318">
        <f t="shared" si="144"/>
        <v>2027784.3990957979</v>
      </c>
      <c r="V317" s="318">
        <f t="shared" si="144"/>
        <v>1921254.0917229722</v>
      </c>
      <c r="W317" s="318">
        <f t="shared" si="144"/>
        <v>1905143.1805806092</v>
      </c>
      <c r="X317" s="318">
        <f t="shared" si="144"/>
        <v>1931831.1304861382</v>
      </c>
      <c r="Y317" s="318">
        <f t="shared" si="144"/>
        <v>1907109.8024115642</v>
      </c>
      <c r="Z317" s="318">
        <f t="shared" si="144"/>
        <v>1984447.0838969704</v>
      </c>
      <c r="AA317" s="318">
        <f t="shared" si="98"/>
        <v>2093830.28667315</v>
      </c>
      <c r="AB317" s="318">
        <f t="shared" si="99"/>
        <v>2143826.0297974502</v>
      </c>
      <c r="AC317" s="318">
        <f t="shared" si="100"/>
        <v>2226155.9805752495</v>
      </c>
      <c r="AD317" s="318">
        <f t="shared" si="101"/>
        <v>2309138.9882136406</v>
      </c>
      <c r="AE317" s="318">
        <f t="shared" si="101"/>
        <v>2401148.6472183382</v>
      </c>
    </row>
    <row r="318" spans="1:31" x14ac:dyDescent="0.2">
      <c r="A318" s="323" t="s">
        <v>122</v>
      </c>
      <c r="H318" s="318"/>
      <c r="I318" s="318"/>
      <c r="J318" s="318"/>
      <c r="K318" s="318"/>
      <c r="L318" s="318"/>
      <c r="M318" s="318">
        <f t="shared" si="102"/>
        <v>885723</v>
      </c>
      <c r="N318" s="318">
        <f t="shared" si="143"/>
        <v>939382.99999999988</v>
      </c>
      <c r="O318" s="318">
        <f t="shared" si="143"/>
        <v>1001787.4249809057</v>
      </c>
      <c r="P318" s="318">
        <f t="shared" ref="P318:Z318" si="145">+O318*P252</f>
        <v>971603.24508028198</v>
      </c>
      <c r="Q318" s="318">
        <f t="shared" si="145"/>
        <v>1020559.7857198654</v>
      </c>
      <c r="R318" s="318">
        <f t="shared" si="145"/>
        <v>1017346.7159009904</v>
      </c>
      <c r="S318" s="318">
        <f t="shared" si="145"/>
        <v>1054178.6065198185</v>
      </c>
      <c r="T318" s="318">
        <f t="shared" si="145"/>
        <v>1060744.6834886647</v>
      </c>
      <c r="U318" s="318">
        <f t="shared" si="145"/>
        <v>993508.63914564496</v>
      </c>
      <c r="V318" s="318">
        <f t="shared" si="145"/>
        <v>904271.0803518414</v>
      </c>
      <c r="W318" s="318">
        <f t="shared" si="145"/>
        <v>885497.59382781014</v>
      </c>
      <c r="X318" s="318">
        <f t="shared" si="145"/>
        <v>929273.38329057023</v>
      </c>
      <c r="Y318" s="318">
        <f t="shared" si="145"/>
        <v>933338.18746546831</v>
      </c>
      <c r="Z318" s="318">
        <f t="shared" si="145"/>
        <v>985133.54931035067</v>
      </c>
      <c r="AA318" s="318">
        <f t="shared" si="98"/>
        <v>1006534.9654130669</v>
      </c>
      <c r="AB318" s="318">
        <f t="shared" si="99"/>
        <v>1026038.8780592392</v>
      </c>
      <c r="AC318" s="318">
        <f t="shared" si="100"/>
        <v>1078863.7304910824</v>
      </c>
      <c r="AD318" s="318">
        <f t="shared" si="101"/>
        <v>1111317.8633748994</v>
      </c>
      <c r="AE318" s="318">
        <f t="shared" si="101"/>
        <v>1135421.6330919159</v>
      </c>
    </row>
    <row r="319" spans="1:31" x14ac:dyDescent="0.2">
      <c r="A319" s="323" t="s">
        <v>123</v>
      </c>
      <c r="H319" s="318"/>
      <c r="I319" s="318"/>
      <c r="J319" s="318"/>
      <c r="K319" s="318"/>
      <c r="L319" s="318"/>
      <c r="M319" s="318">
        <f t="shared" si="102"/>
        <v>9065</v>
      </c>
      <c r="N319" s="318">
        <f t="shared" si="143"/>
        <v>10203</v>
      </c>
      <c r="O319" s="318">
        <f t="shared" si="143"/>
        <v>10255.20185346076</v>
      </c>
      <c r="P319" s="318">
        <f t="shared" ref="P319:Z319" si="146">+O319*P253</f>
        <v>10150.605013827006</v>
      </c>
      <c r="Q319" s="318">
        <f t="shared" si="146"/>
        <v>9090.535456250791</v>
      </c>
      <c r="R319" s="318">
        <f t="shared" si="146"/>
        <v>11128.054181841024</v>
      </c>
      <c r="S319" s="318">
        <f t="shared" si="146"/>
        <v>10512.058838098334</v>
      </c>
      <c r="T319" s="318">
        <f t="shared" si="146"/>
        <v>9927.8445397318083</v>
      </c>
      <c r="U319" s="318">
        <f t="shared" si="146"/>
        <v>10788.691204351753</v>
      </c>
      <c r="V319" s="318">
        <f t="shared" si="146"/>
        <v>12765.493601218795</v>
      </c>
      <c r="W319" s="318">
        <f t="shared" si="146"/>
        <v>12437.044899948427</v>
      </c>
      <c r="X319" s="318">
        <f t="shared" si="146"/>
        <v>10064.218168757221</v>
      </c>
      <c r="Y319" s="318">
        <f t="shared" si="146"/>
        <v>11324.034952328539</v>
      </c>
      <c r="Z319" s="318">
        <f t="shared" si="146"/>
        <v>11209.402234673738</v>
      </c>
      <c r="AA319" s="318">
        <f t="shared" si="98"/>
        <v>11086.355465584933</v>
      </c>
      <c r="AB319" s="318">
        <f t="shared" si="99"/>
        <v>11248.302862033617</v>
      </c>
      <c r="AC319" s="318">
        <f t="shared" si="100"/>
        <v>10255.643023018905</v>
      </c>
      <c r="AD319" s="318">
        <f t="shared" si="101"/>
        <v>11017.940624321805</v>
      </c>
      <c r="AE319" s="318">
        <f t="shared" si="101"/>
        <v>11200.363443464914</v>
      </c>
    </row>
    <row r="320" spans="1:31" x14ac:dyDescent="0.2">
      <c r="A320" s="323" t="s">
        <v>124</v>
      </c>
      <c r="H320" s="318"/>
      <c r="I320" s="318"/>
      <c r="J320" s="318"/>
      <c r="K320" s="318"/>
      <c r="L320" s="318"/>
      <c r="M320" s="318">
        <f t="shared" si="102"/>
        <v>108726</v>
      </c>
      <c r="N320" s="318">
        <f t="shared" si="143"/>
        <v>104894</v>
      </c>
      <c r="O320" s="318">
        <f t="shared" si="143"/>
        <v>103574.75595963863</v>
      </c>
      <c r="P320" s="318">
        <f t="shared" ref="P320:Z320" si="147">+O320*P254</f>
        <v>108780.12858976581</v>
      </c>
      <c r="Q320" s="318">
        <f t="shared" si="147"/>
        <v>129412.83366404506</v>
      </c>
      <c r="R320" s="318">
        <f t="shared" si="147"/>
        <v>146475.74197585866</v>
      </c>
      <c r="S320" s="318">
        <f t="shared" si="147"/>
        <v>162973.25023540008</v>
      </c>
      <c r="T320" s="318">
        <f t="shared" si="147"/>
        <v>182131.06070707785</v>
      </c>
      <c r="U320" s="318">
        <f t="shared" si="147"/>
        <v>178110.40410072816</v>
      </c>
      <c r="V320" s="318">
        <f t="shared" si="147"/>
        <v>192904.46252145493</v>
      </c>
      <c r="W320" s="318">
        <f t="shared" si="147"/>
        <v>199182.32772374246</v>
      </c>
      <c r="X320" s="318">
        <f t="shared" si="147"/>
        <v>210549.34418024312</v>
      </c>
      <c r="Y320" s="318">
        <f t="shared" si="147"/>
        <v>163378.38604845549</v>
      </c>
      <c r="Z320" s="318">
        <f t="shared" si="147"/>
        <v>157259.85586759492</v>
      </c>
      <c r="AA320" s="318">
        <f t="shared" si="98"/>
        <v>172239.84978918295</v>
      </c>
      <c r="AB320" s="318">
        <f t="shared" si="99"/>
        <v>211139.77016600478</v>
      </c>
      <c r="AC320" s="318">
        <f t="shared" si="100"/>
        <v>247197.65976523532</v>
      </c>
      <c r="AD320" s="318">
        <f t="shared" si="101"/>
        <v>290248.76745063503</v>
      </c>
      <c r="AE320" s="318">
        <f t="shared" si="101"/>
        <v>324517.26407163794</v>
      </c>
    </row>
    <row r="321" spans="1:31" ht="25.5" x14ac:dyDescent="0.2">
      <c r="A321" s="323" t="s">
        <v>125</v>
      </c>
      <c r="H321" s="318"/>
      <c r="I321" s="318"/>
      <c r="J321" s="318"/>
      <c r="K321" s="318"/>
      <c r="L321" s="318"/>
      <c r="M321" s="318">
        <f t="shared" si="102"/>
        <v>248091</v>
      </c>
      <c r="N321" s="318">
        <f t="shared" si="143"/>
        <v>268908</v>
      </c>
      <c r="O321" s="318">
        <f t="shared" si="143"/>
        <v>279710.19895896484</v>
      </c>
      <c r="P321" s="318">
        <f t="shared" ref="P321:Z321" si="148">+O321*P255</f>
        <v>291947.87852120778</v>
      </c>
      <c r="Q321" s="318">
        <f t="shared" si="148"/>
        <v>324253.70194360946</v>
      </c>
      <c r="R321" s="318">
        <f t="shared" si="148"/>
        <v>375161.93801207549</v>
      </c>
      <c r="S321" s="318">
        <f t="shared" si="148"/>
        <v>445028.89758900419</v>
      </c>
      <c r="T321" s="318">
        <f t="shared" si="148"/>
        <v>500332.77443986904</v>
      </c>
      <c r="U321" s="318">
        <f t="shared" si="148"/>
        <v>730471.56533474603</v>
      </c>
      <c r="V321" s="318">
        <f t="shared" si="148"/>
        <v>719941.51102259569</v>
      </c>
      <c r="W321" s="318">
        <f t="shared" si="148"/>
        <v>720990.45436615625</v>
      </c>
      <c r="X321" s="318">
        <f t="shared" si="148"/>
        <v>688122.56480236119</v>
      </c>
      <c r="Y321" s="318">
        <f t="shared" si="148"/>
        <v>700001.07770024042</v>
      </c>
      <c r="Z321" s="318">
        <f t="shared" si="148"/>
        <v>731498.63471638772</v>
      </c>
      <c r="AA321" s="318">
        <f t="shared" si="98"/>
        <v>814552.07191680861</v>
      </c>
      <c r="AB321" s="318">
        <f t="shared" si="99"/>
        <v>798440.49138548714</v>
      </c>
      <c r="AC321" s="318">
        <f t="shared" si="100"/>
        <v>778728.48626638576</v>
      </c>
      <c r="AD321" s="318">
        <f t="shared" si="101"/>
        <v>787502.32732389437</v>
      </c>
      <c r="AE321" s="318">
        <f t="shared" si="101"/>
        <v>821731.33345387853</v>
      </c>
    </row>
    <row r="322" spans="1:31" x14ac:dyDescent="0.2">
      <c r="A322" s="323" t="s">
        <v>126</v>
      </c>
      <c r="H322" s="318"/>
      <c r="I322" s="318"/>
      <c r="J322" s="318"/>
      <c r="K322" s="318"/>
      <c r="L322" s="318"/>
      <c r="M322" s="318">
        <f t="shared" si="102"/>
        <v>101955</v>
      </c>
      <c r="N322" s="318">
        <f t="shared" si="143"/>
        <v>148651</v>
      </c>
      <c r="O322" s="318">
        <f t="shared" si="143"/>
        <v>168187.320558359</v>
      </c>
      <c r="P322" s="318">
        <f t="shared" ref="P322:Z322" si="149">+O322*P256</f>
        <v>141631.32574337066</v>
      </c>
      <c r="Q322" s="318">
        <f t="shared" si="149"/>
        <v>160011.91305325145</v>
      </c>
      <c r="R322" s="318">
        <f t="shared" si="149"/>
        <v>177134.83797258447</v>
      </c>
      <c r="S322" s="318">
        <f t="shared" si="149"/>
        <v>194419.08095496029</v>
      </c>
      <c r="T322" s="318">
        <f t="shared" si="149"/>
        <v>196744.05698177329</v>
      </c>
      <c r="U322" s="318">
        <f t="shared" si="149"/>
        <v>212660.27831743658</v>
      </c>
      <c r="V322" s="318">
        <f t="shared" si="149"/>
        <v>198993.17581139019</v>
      </c>
      <c r="W322" s="318">
        <f t="shared" si="149"/>
        <v>199812.70807814909</v>
      </c>
      <c r="X322" s="318">
        <f t="shared" si="149"/>
        <v>195485.91325057688</v>
      </c>
      <c r="Y322" s="318">
        <f t="shared" si="149"/>
        <v>189516.18737830161</v>
      </c>
      <c r="Z322" s="318">
        <f t="shared" si="149"/>
        <v>185807.28388463365</v>
      </c>
      <c r="AA322" s="318">
        <f t="shared" si="98"/>
        <v>191448.61310442409</v>
      </c>
      <c r="AB322" s="318">
        <f t="shared" si="99"/>
        <v>192908.18611080025</v>
      </c>
      <c r="AC322" s="318">
        <f t="shared" si="100"/>
        <v>198663.76213582943</v>
      </c>
      <c r="AD322" s="318">
        <f t="shared" si="101"/>
        <v>193831.9018515471</v>
      </c>
      <c r="AE322" s="318">
        <f t="shared" si="101"/>
        <v>200092.6726800765</v>
      </c>
    </row>
    <row r="323" spans="1:31" ht="25.5" x14ac:dyDescent="0.2">
      <c r="A323" s="323" t="s">
        <v>127</v>
      </c>
      <c r="H323" s="318"/>
      <c r="I323" s="318"/>
      <c r="J323" s="318"/>
      <c r="K323" s="318"/>
      <c r="L323" s="318"/>
      <c r="M323" s="318">
        <f t="shared" si="102"/>
        <v>555001</v>
      </c>
      <c r="N323" s="318">
        <f t="shared" si="143"/>
        <v>586597</v>
      </c>
      <c r="O323" s="318">
        <f t="shared" si="143"/>
        <v>633285.53043762827</v>
      </c>
      <c r="P323" s="318">
        <f t="shared" ref="P323:Z323" si="150">+O323*P257</f>
        <v>581311.17624470161</v>
      </c>
      <c r="Q323" s="318">
        <f t="shared" si="150"/>
        <v>606779.78866292851</v>
      </c>
      <c r="R323" s="318">
        <f t="shared" si="150"/>
        <v>620511.35977683123</v>
      </c>
      <c r="S323" s="318">
        <f t="shared" si="150"/>
        <v>631999.30987193051</v>
      </c>
      <c r="T323" s="318">
        <f t="shared" si="150"/>
        <v>640693.40675548406</v>
      </c>
      <c r="U323" s="318">
        <f t="shared" si="150"/>
        <v>657474.49832534802</v>
      </c>
      <c r="V323" s="318">
        <f t="shared" si="150"/>
        <v>624277.57925683481</v>
      </c>
      <c r="W323" s="318">
        <f t="shared" si="150"/>
        <v>608580.07062194042</v>
      </c>
      <c r="X323" s="318">
        <f t="shared" si="150"/>
        <v>613763.44495726842</v>
      </c>
      <c r="Y323" s="318">
        <f t="shared" si="150"/>
        <v>605014.36774117046</v>
      </c>
      <c r="Z323" s="318">
        <f t="shared" si="150"/>
        <v>620693.44626206881</v>
      </c>
      <c r="AA323" s="318">
        <f t="shared" si="98"/>
        <v>654948.30450219708</v>
      </c>
      <c r="AB323" s="318">
        <f t="shared" si="99"/>
        <v>700635.23824345251</v>
      </c>
      <c r="AC323" s="318">
        <f t="shared" si="100"/>
        <v>728979.36057288141</v>
      </c>
      <c r="AD323" s="318">
        <f t="shared" si="101"/>
        <v>758083.61862887349</v>
      </c>
      <c r="AE323" s="318">
        <f t="shared" si="101"/>
        <v>787701.0636791545</v>
      </c>
    </row>
    <row r="324" spans="1:31" x14ac:dyDescent="0.2">
      <c r="A324" s="323" t="s">
        <v>128</v>
      </c>
      <c r="H324" s="318"/>
      <c r="I324" s="318"/>
      <c r="J324" s="318"/>
      <c r="K324" s="318"/>
      <c r="L324" s="318"/>
      <c r="M324" s="318">
        <f t="shared" si="102"/>
        <v>1139275</v>
      </c>
      <c r="N324" s="318">
        <f t="shared" si="143"/>
        <v>1242830</v>
      </c>
      <c r="O324" s="318">
        <f t="shared" si="143"/>
        <v>1410236.890774226</v>
      </c>
      <c r="P324" s="318">
        <f t="shared" ref="P324:Z324" si="151">+O324*P258</f>
        <v>1500191.5548000915</v>
      </c>
      <c r="Q324" s="318">
        <f t="shared" si="151"/>
        <v>1558162.6697449521</v>
      </c>
      <c r="R324" s="318">
        <f t="shared" si="151"/>
        <v>1670263.056092629</v>
      </c>
      <c r="S324" s="318">
        <f t="shared" si="151"/>
        <v>1738649.9636003755</v>
      </c>
      <c r="T324" s="318">
        <f t="shared" si="151"/>
        <v>1769125.4607570283</v>
      </c>
      <c r="U324" s="318">
        <f t="shared" si="151"/>
        <v>1763630.9085529596</v>
      </c>
      <c r="V324" s="318">
        <f t="shared" si="151"/>
        <v>1891290.901469779</v>
      </c>
      <c r="W324" s="318">
        <f t="shared" si="151"/>
        <v>1825046.1618429292</v>
      </c>
      <c r="X324" s="318">
        <f t="shared" si="151"/>
        <v>1887155.0405723613</v>
      </c>
      <c r="Y324" s="318">
        <f t="shared" si="151"/>
        <v>1899332.7882806596</v>
      </c>
      <c r="Z324" s="318">
        <f t="shared" si="151"/>
        <v>1977231.7860828682</v>
      </c>
      <c r="AA324" s="318">
        <f t="shared" si="98"/>
        <v>2061647.4035647735</v>
      </c>
      <c r="AB324" s="318">
        <f t="shared" si="99"/>
        <v>2109603.4540752149</v>
      </c>
      <c r="AC324" s="318">
        <f t="shared" si="100"/>
        <v>2258196.1451938585</v>
      </c>
      <c r="AD324" s="318">
        <f t="shared" si="101"/>
        <v>2465267.7721846411</v>
      </c>
      <c r="AE324" s="318">
        <f t="shared" si="101"/>
        <v>2617968.562960336</v>
      </c>
    </row>
    <row r="325" spans="1:31" ht="25.5" x14ac:dyDescent="0.2">
      <c r="A325" s="323" t="s">
        <v>129</v>
      </c>
      <c r="H325" s="318"/>
      <c r="I325" s="318"/>
      <c r="J325" s="318"/>
      <c r="K325" s="318"/>
      <c r="L325" s="318"/>
      <c r="M325" s="318">
        <f t="shared" si="102"/>
        <v>341030</v>
      </c>
      <c r="N325" s="318">
        <f t="shared" si="143"/>
        <v>388876</v>
      </c>
      <c r="O325" s="318">
        <f t="shared" si="143"/>
        <v>466928.98640991567</v>
      </c>
      <c r="P325" s="318">
        <f t="shared" ref="P325:Z325" si="152">+O325*P259</f>
        <v>478444.41478320915</v>
      </c>
      <c r="Q325" s="318">
        <f t="shared" si="152"/>
        <v>479984.80246763676</v>
      </c>
      <c r="R325" s="318">
        <f t="shared" si="152"/>
        <v>496679.97327396681</v>
      </c>
      <c r="S325" s="318">
        <f t="shared" si="152"/>
        <v>504010.9020974905</v>
      </c>
      <c r="T325" s="318">
        <f t="shared" si="152"/>
        <v>520385.38131316251</v>
      </c>
      <c r="U325" s="318">
        <f t="shared" si="152"/>
        <v>473832.29907130264</v>
      </c>
      <c r="V325" s="318">
        <f t="shared" si="152"/>
        <v>518206.73241956875</v>
      </c>
      <c r="W325" s="318">
        <f t="shared" si="152"/>
        <v>515450.95572189591</v>
      </c>
      <c r="X325" s="318">
        <f t="shared" si="152"/>
        <v>521675.44765869284</v>
      </c>
      <c r="Y325" s="318">
        <f t="shared" si="152"/>
        <v>536162.00631000265</v>
      </c>
      <c r="Z325" s="318">
        <f t="shared" si="152"/>
        <v>522967.14804634202</v>
      </c>
      <c r="AA325" s="318">
        <f t="shared" si="98"/>
        <v>512960.14617894217</v>
      </c>
      <c r="AB325" s="318">
        <f t="shared" si="99"/>
        <v>470679.36780120415</v>
      </c>
      <c r="AC325" s="318">
        <f t="shared" si="100"/>
        <v>499099.7825243781</v>
      </c>
      <c r="AD325" s="318">
        <f t="shared" si="101"/>
        <v>570288.09992690792</v>
      </c>
      <c r="AE325" s="318">
        <f t="shared" si="101"/>
        <v>589391.61109676817</v>
      </c>
    </row>
    <row r="326" spans="1:31" x14ac:dyDescent="0.2">
      <c r="A326" s="323" t="s">
        <v>130</v>
      </c>
      <c r="H326" s="318"/>
      <c r="I326" s="318"/>
      <c r="J326" s="318"/>
      <c r="K326" s="318"/>
      <c r="L326" s="318"/>
      <c r="M326" s="318">
        <f t="shared" si="102"/>
        <v>186488</v>
      </c>
      <c r="N326" s="318">
        <f t="shared" si="143"/>
        <v>206092.99999999997</v>
      </c>
      <c r="O326" s="318">
        <f t="shared" si="143"/>
        <v>241091.99108875653</v>
      </c>
      <c r="P326" s="318">
        <f t="shared" ref="P326:Z326" si="153">+O326*P260</f>
        <v>249041.74053253676</v>
      </c>
      <c r="Q326" s="318">
        <f t="shared" si="153"/>
        <v>275407.27680426755</v>
      </c>
      <c r="R326" s="318">
        <f t="shared" si="153"/>
        <v>289432.4415467002</v>
      </c>
      <c r="S326" s="318">
        <f t="shared" si="153"/>
        <v>299009.59017005487</v>
      </c>
      <c r="T326" s="318">
        <f t="shared" si="153"/>
        <v>294703.9161789926</v>
      </c>
      <c r="U326" s="318">
        <f t="shared" si="153"/>
        <v>296691.5743276893</v>
      </c>
      <c r="V326" s="318">
        <f t="shared" si="153"/>
        <v>266022.62155999884</v>
      </c>
      <c r="W326" s="318">
        <f t="shared" si="153"/>
        <v>247838.47189804545</v>
      </c>
      <c r="X326" s="318">
        <f t="shared" si="153"/>
        <v>244117.52318441385</v>
      </c>
      <c r="Y326" s="318">
        <f t="shared" si="153"/>
        <v>230962.90231340087</v>
      </c>
      <c r="Z326" s="318">
        <f t="shared" si="153"/>
        <v>239228.49448010509</v>
      </c>
      <c r="AA326" s="318">
        <f t="shared" si="98"/>
        <v>226676.90179496811</v>
      </c>
      <c r="AB326" s="318">
        <f t="shared" si="99"/>
        <v>226045.9159823191</v>
      </c>
      <c r="AC326" s="318">
        <f t="shared" si="100"/>
        <v>247222.26043086874</v>
      </c>
      <c r="AD326" s="318">
        <f t="shared" si="101"/>
        <v>269585.53447188606</v>
      </c>
      <c r="AE326" s="318">
        <f t="shared" si="101"/>
        <v>259114.59563982647</v>
      </c>
    </row>
    <row r="327" spans="1:31" ht="38.25" x14ac:dyDescent="0.2">
      <c r="A327" s="323" t="s">
        <v>131</v>
      </c>
      <c r="H327" s="318"/>
      <c r="I327" s="318"/>
      <c r="J327" s="318"/>
      <c r="K327" s="318"/>
      <c r="L327" s="318"/>
      <c r="M327" s="318">
        <f t="shared" si="102"/>
        <v>154542</v>
      </c>
      <c r="N327" s="318">
        <f t="shared" si="143"/>
        <v>182783</v>
      </c>
      <c r="O327" s="318">
        <f t="shared" si="143"/>
        <v>225600.82809143318</v>
      </c>
      <c r="P327" s="318">
        <f t="shared" ref="P327:Z327" si="154">+O327*P261</f>
        <v>229321.57092051237</v>
      </c>
      <c r="Q327" s="318">
        <f t="shared" si="154"/>
        <v>209591.48504732116</v>
      </c>
      <c r="R327" s="318">
        <f t="shared" si="154"/>
        <v>213620.64209431774</v>
      </c>
      <c r="S327" s="318">
        <f t="shared" si="154"/>
        <v>213139.96021011032</v>
      </c>
      <c r="T327" s="318">
        <f t="shared" si="154"/>
        <v>229328.55288628265</v>
      </c>
      <c r="U327" s="318">
        <f t="shared" si="154"/>
        <v>190788.7731448804</v>
      </c>
      <c r="V327" s="318">
        <f t="shared" si="154"/>
        <v>240825.06493439464</v>
      </c>
      <c r="W327" s="318">
        <f t="shared" si="154"/>
        <v>248807.85933392117</v>
      </c>
      <c r="X327" s="318">
        <f t="shared" si="154"/>
        <v>255529.30552273063</v>
      </c>
      <c r="Y327" s="318">
        <f t="shared" si="154"/>
        <v>273667.04879614589</v>
      </c>
      <c r="Z327" s="318">
        <f t="shared" si="154"/>
        <v>259271.30034266398</v>
      </c>
      <c r="AA327" s="318">
        <f t="shared" si="98"/>
        <v>258801.38106727414</v>
      </c>
      <c r="AB327" s="318">
        <f t="shared" si="99"/>
        <v>227307.610477387</v>
      </c>
      <c r="AC327" s="318">
        <f t="shared" si="100"/>
        <v>236829.92479656171</v>
      </c>
      <c r="AD327" s="318">
        <f t="shared" si="101"/>
        <v>277817.80382541218</v>
      </c>
      <c r="AE327" s="318">
        <f t="shared" si="101"/>
        <v>298125.50673096644</v>
      </c>
    </row>
    <row r="328" spans="1:31" x14ac:dyDescent="0.2">
      <c r="A328" s="323" t="s">
        <v>132</v>
      </c>
      <c r="H328" s="318"/>
      <c r="I328" s="318"/>
      <c r="J328" s="318"/>
      <c r="K328" s="318"/>
      <c r="L328" s="318"/>
      <c r="M328" s="318">
        <f t="shared" si="102"/>
        <v>565309</v>
      </c>
      <c r="N328" s="318">
        <f t="shared" si="143"/>
        <v>572081</v>
      </c>
      <c r="O328" s="318">
        <f t="shared" si="143"/>
        <v>624238.2803662325</v>
      </c>
      <c r="P328" s="318">
        <f t="shared" ref="P328:Z328" si="155">+O328*P262</f>
        <v>699267.68753819691</v>
      </c>
      <c r="Q328" s="318">
        <f t="shared" si="155"/>
        <v>753318.12491622777</v>
      </c>
      <c r="R328" s="318">
        <f t="shared" si="155"/>
        <v>834361.92169260629</v>
      </c>
      <c r="S328" s="318">
        <f t="shared" si="155"/>
        <v>851223.59857866145</v>
      </c>
      <c r="T328" s="318">
        <f t="shared" si="155"/>
        <v>842487.47351086477</v>
      </c>
      <c r="U328" s="318">
        <f t="shared" si="155"/>
        <v>850128.68480470299</v>
      </c>
      <c r="V328" s="318">
        <f t="shared" si="155"/>
        <v>886813.49938135385</v>
      </c>
      <c r="W328" s="318">
        <f t="shared" si="155"/>
        <v>809543.70092141605</v>
      </c>
      <c r="X328" s="318">
        <f t="shared" si="155"/>
        <v>834585.06804107118</v>
      </c>
      <c r="Y328" s="318">
        <f t="shared" si="155"/>
        <v>799523.50309395208</v>
      </c>
      <c r="Z328" s="318">
        <f t="shared" si="155"/>
        <v>860925.47313771956</v>
      </c>
      <c r="AA328" s="318">
        <f t="shared" si="98"/>
        <v>889739.94774622517</v>
      </c>
      <c r="AB328" s="318">
        <f t="shared" si="99"/>
        <v>952259.18677855365</v>
      </c>
      <c r="AC328" s="318">
        <f t="shared" si="100"/>
        <v>1007951.4768523636</v>
      </c>
      <c r="AD328" s="318">
        <f t="shared" si="101"/>
        <v>1024012.200990287</v>
      </c>
      <c r="AE328" s="318">
        <f t="shared" si="101"/>
        <v>1080856.3701848832</v>
      </c>
    </row>
    <row r="329" spans="1:31" ht="25.5" x14ac:dyDescent="0.2">
      <c r="A329" s="323" t="s">
        <v>133</v>
      </c>
      <c r="H329" s="318"/>
      <c r="I329" s="318"/>
      <c r="J329" s="318"/>
      <c r="K329" s="318"/>
      <c r="L329" s="318"/>
      <c r="M329" s="318">
        <f t="shared" si="102"/>
        <v>232936</v>
      </c>
      <c r="N329" s="318">
        <f t="shared" si="143"/>
        <v>281873</v>
      </c>
      <c r="O329" s="318">
        <f t="shared" si="143"/>
        <v>318674.98615405947</v>
      </c>
      <c r="P329" s="318">
        <f t="shared" ref="P329:Z329" si="156">+O329*P263</f>
        <v>322837.91701542685</v>
      </c>
      <c r="Q329" s="318">
        <f t="shared" si="156"/>
        <v>326768.08648633468</v>
      </c>
      <c r="R329" s="318">
        <f t="shared" si="156"/>
        <v>343880.77464844711</v>
      </c>
      <c r="S329" s="318">
        <f t="shared" si="156"/>
        <v>384275.48610282619</v>
      </c>
      <c r="T329" s="318">
        <f t="shared" si="156"/>
        <v>403122.43850809574</v>
      </c>
      <c r="U329" s="318">
        <f t="shared" si="156"/>
        <v>433883.66869529831</v>
      </c>
      <c r="V329" s="318">
        <f t="shared" si="156"/>
        <v>474721.28157186101</v>
      </c>
      <c r="W329" s="318">
        <f t="shared" si="156"/>
        <v>474986.83502717182</v>
      </c>
      <c r="X329" s="318">
        <f t="shared" si="156"/>
        <v>502768.82554861176</v>
      </c>
      <c r="Y329" s="318">
        <f t="shared" si="156"/>
        <v>520472.20336745575</v>
      </c>
      <c r="Z329" s="318">
        <f t="shared" si="156"/>
        <v>558094.84561053524</v>
      </c>
      <c r="AA329" s="318">
        <f t="shared" si="98"/>
        <v>615157.59459225973</v>
      </c>
      <c r="AB329" s="318">
        <f t="shared" si="99"/>
        <v>655032.22854966635</v>
      </c>
      <c r="AC329" s="318">
        <f t="shared" si="100"/>
        <v>711452.43630857498</v>
      </c>
      <c r="AD329" s="318">
        <f t="shared" si="101"/>
        <v>793327.41224334121</v>
      </c>
      <c r="AE329" s="318">
        <f t="shared" si="101"/>
        <v>860155.77465542278</v>
      </c>
    </row>
    <row r="330" spans="1:31" x14ac:dyDescent="0.2">
      <c r="A330" s="323" t="s">
        <v>134</v>
      </c>
      <c r="H330" s="318"/>
      <c r="I330" s="318"/>
      <c r="J330" s="318"/>
      <c r="K330" s="318"/>
      <c r="L330" s="318"/>
      <c r="M330" s="318">
        <f t="shared" si="102"/>
        <v>804201</v>
      </c>
      <c r="N330" s="318">
        <f t="shared" si="143"/>
        <v>814843.00000000012</v>
      </c>
      <c r="O330" s="318">
        <f t="shared" si="143"/>
        <v>892269.2408400916</v>
      </c>
      <c r="P330" s="318">
        <f t="shared" ref="P330:Z330" si="157">+O330*P264</f>
        <v>962897.12539449881</v>
      </c>
      <c r="Q330" s="318">
        <f t="shared" si="157"/>
        <v>1034180.5642085001</v>
      </c>
      <c r="R330" s="318">
        <f t="shared" si="157"/>
        <v>1104746.777155994</v>
      </c>
      <c r="S330" s="318">
        <f t="shared" si="157"/>
        <v>1133513.424643141</v>
      </c>
      <c r="T330" s="318">
        <f t="shared" si="157"/>
        <v>1156376.9467634731</v>
      </c>
      <c r="U330" s="318">
        <f t="shared" si="157"/>
        <v>1178576.9347590643</v>
      </c>
      <c r="V330" s="318">
        <f t="shared" si="157"/>
        <v>1179216.6915600626</v>
      </c>
      <c r="W330" s="318">
        <f t="shared" si="157"/>
        <v>1110492.6029524419</v>
      </c>
      <c r="X330" s="318">
        <f t="shared" si="157"/>
        <v>1053801.5220627931</v>
      </c>
      <c r="Y330" s="318">
        <f t="shared" si="157"/>
        <v>998026.2427461067</v>
      </c>
      <c r="Z330" s="318">
        <f t="shared" si="157"/>
        <v>951539.49453375931</v>
      </c>
      <c r="AA330" s="318">
        <f t="shared" si="98"/>
        <v>925632.03774563246</v>
      </c>
      <c r="AB330" s="318">
        <f t="shared" si="99"/>
        <v>946666.42925076</v>
      </c>
      <c r="AC330" s="318">
        <f t="shared" si="100"/>
        <v>977801.83941556327</v>
      </c>
      <c r="AD330" s="318">
        <f t="shared" si="101"/>
        <v>1011267.1754381026</v>
      </c>
      <c r="AE330" s="318">
        <f t="shared" si="101"/>
        <v>1060516.896255702</v>
      </c>
    </row>
    <row r="331" spans="1:31" x14ac:dyDescent="0.2">
      <c r="A331" s="323" t="s">
        <v>135</v>
      </c>
      <c r="H331" s="318"/>
      <c r="I331" s="318"/>
      <c r="J331" s="318"/>
      <c r="K331" s="318"/>
      <c r="L331" s="318"/>
      <c r="M331" s="318">
        <f t="shared" si="102"/>
        <v>1380505</v>
      </c>
      <c r="N331" s="318">
        <f t="shared" si="143"/>
        <v>1442253</v>
      </c>
      <c r="O331" s="318">
        <f t="shared" si="143"/>
        <v>1481905.4885846886</v>
      </c>
      <c r="P331" s="318">
        <f t="shared" ref="P331:Z331" si="158">+O331*P265</f>
        <v>1599819.2434743699</v>
      </c>
      <c r="Q331" s="318">
        <f t="shared" si="158"/>
        <v>1648826.2483623999</v>
      </c>
      <c r="R331" s="318">
        <f t="shared" si="158"/>
        <v>1765349.6928914299</v>
      </c>
      <c r="S331" s="318">
        <f t="shared" si="158"/>
        <v>1875916.1967561466</v>
      </c>
      <c r="T331" s="318">
        <f t="shared" si="158"/>
        <v>1892906.5717247555</v>
      </c>
      <c r="U331" s="318">
        <f t="shared" si="158"/>
        <v>1910042.1545808848</v>
      </c>
      <c r="V331" s="318">
        <f t="shared" si="158"/>
        <v>1879123.119214793</v>
      </c>
      <c r="W331" s="318">
        <f t="shared" si="158"/>
        <v>1817585.7437056026</v>
      </c>
      <c r="X331" s="318">
        <f t="shared" si="158"/>
        <v>1821566.7192345122</v>
      </c>
      <c r="Y331" s="318">
        <f t="shared" si="158"/>
        <v>1759786.4411183328</v>
      </c>
      <c r="Z331" s="318">
        <f t="shared" si="158"/>
        <v>1777825.8212413548</v>
      </c>
      <c r="AA331" s="318">
        <f t="shared" si="98"/>
        <v>1800637.7585326708</v>
      </c>
      <c r="AB331" s="318">
        <f t="shared" si="99"/>
        <v>1820055.4395098996</v>
      </c>
      <c r="AC331" s="318">
        <f t="shared" si="100"/>
        <v>1877407.6610636031</v>
      </c>
      <c r="AD331" s="318">
        <f t="shared" si="101"/>
        <v>1943460.3595943179</v>
      </c>
      <c r="AE331" s="318">
        <f t="shared" si="101"/>
        <v>2038948.2363835506</v>
      </c>
    </row>
    <row r="332" spans="1:31" ht="25.5" x14ac:dyDescent="0.2">
      <c r="A332" s="323" t="s">
        <v>136</v>
      </c>
      <c r="H332" s="318"/>
      <c r="I332" s="318"/>
      <c r="J332" s="318"/>
      <c r="K332" s="318"/>
      <c r="L332" s="318"/>
      <c r="M332" s="318">
        <f t="shared" si="102"/>
        <v>884501</v>
      </c>
      <c r="N332" s="318">
        <f t="shared" si="143"/>
        <v>1044607</v>
      </c>
      <c r="O332" s="318">
        <f t="shared" si="143"/>
        <v>1150829.2275412802</v>
      </c>
      <c r="P332" s="318">
        <f t="shared" ref="P332:Z332" si="159">+O332*P266</f>
        <v>1187904.2803524439</v>
      </c>
      <c r="Q332" s="318">
        <f t="shared" si="159"/>
        <v>1196119.5109272739</v>
      </c>
      <c r="R332" s="318">
        <f t="shared" si="159"/>
        <v>1234615.7517335927</v>
      </c>
      <c r="S332" s="318">
        <f t="shared" si="159"/>
        <v>1276452.6177000676</v>
      </c>
      <c r="T332" s="318">
        <f t="shared" si="159"/>
        <v>1250209.2429916826</v>
      </c>
      <c r="U332" s="318">
        <f t="shared" si="159"/>
        <v>1302120.1259818797</v>
      </c>
      <c r="V332" s="318">
        <f t="shared" si="159"/>
        <v>1244498.1968948729</v>
      </c>
      <c r="W332" s="318">
        <f t="shared" si="159"/>
        <v>1260712.9607415944</v>
      </c>
      <c r="X332" s="318">
        <f t="shared" si="159"/>
        <v>1223300.611023677</v>
      </c>
      <c r="Y332" s="318">
        <f t="shared" si="159"/>
        <v>1197242.0467702644</v>
      </c>
      <c r="Z332" s="318">
        <f t="shared" si="159"/>
        <v>1289573.9357788137</v>
      </c>
      <c r="AA332" s="318">
        <f t="shared" si="98"/>
        <v>1374311.9548561892</v>
      </c>
      <c r="AB332" s="318">
        <f t="shared" si="99"/>
        <v>1475452.1238105893</v>
      </c>
      <c r="AC332" s="318">
        <f t="shared" si="100"/>
        <v>1562718.7479820454</v>
      </c>
      <c r="AD332" s="318">
        <f t="shared" si="101"/>
        <v>1701463.6808748064</v>
      </c>
      <c r="AE332" s="318">
        <f t="shared" si="101"/>
        <v>1858521.7589295595</v>
      </c>
    </row>
    <row r="333" spans="1:31" ht="25.5" x14ac:dyDescent="0.2">
      <c r="A333" s="323" t="s">
        <v>137</v>
      </c>
      <c r="H333" s="318"/>
      <c r="I333" s="318"/>
      <c r="J333" s="318"/>
      <c r="K333" s="318"/>
      <c r="L333" s="318"/>
      <c r="M333" s="318">
        <f t="shared" si="102"/>
        <v>516148</v>
      </c>
      <c r="N333" s="318">
        <f t="shared" si="143"/>
        <v>619250</v>
      </c>
      <c r="O333" s="318">
        <f t="shared" si="143"/>
        <v>680661.11162327463</v>
      </c>
      <c r="P333" s="318">
        <f t="shared" ref="P333:Z333" si="160">+O333*P267</f>
        <v>761185.84625197027</v>
      </c>
      <c r="Q333" s="318">
        <f t="shared" si="160"/>
        <v>787868.06188020145</v>
      </c>
      <c r="R333" s="318">
        <f t="shared" si="160"/>
        <v>817741.20172130561</v>
      </c>
      <c r="S333" s="318">
        <f t="shared" si="160"/>
        <v>829705.60162044992</v>
      </c>
      <c r="T333" s="318">
        <f t="shared" si="160"/>
        <v>798834.74489034188</v>
      </c>
      <c r="U333" s="318">
        <f t="shared" si="160"/>
        <v>829598.44267288316</v>
      </c>
      <c r="V333" s="318">
        <f t="shared" si="160"/>
        <v>806875.20191073965</v>
      </c>
      <c r="W333" s="318">
        <f t="shared" si="160"/>
        <v>795088.65720316803</v>
      </c>
      <c r="X333" s="318">
        <f t="shared" si="160"/>
        <v>804468.8139317676</v>
      </c>
      <c r="Y333" s="318">
        <f t="shared" si="160"/>
        <v>811801.0332406956</v>
      </c>
      <c r="Z333" s="318">
        <f t="shared" si="160"/>
        <v>843960.78015561646</v>
      </c>
      <c r="AA333" s="318">
        <f t="shared" si="98"/>
        <v>917577.14411154855</v>
      </c>
      <c r="AB333" s="318">
        <f t="shared" si="99"/>
        <v>995658.97968189477</v>
      </c>
      <c r="AC333" s="318">
        <f t="shared" si="100"/>
        <v>1040543.8577949144</v>
      </c>
      <c r="AD333" s="318">
        <f t="shared" si="101"/>
        <v>1153145.7773592703</v>
      </c>
      <c r="AE333" s="318">
        <f t="shared" si="101"/>
        <v>1257251.0169125204</v>
      </c>
    </row>
    <row r="334" spans="1:31" x14ac:dyDescent="0.2">
      <c r="A334" s="323" t="s">
        <v>138</v>
      </c>
      <c r="H334" s="318"/>
      <c r="I334" s="318"/>
      <c r="J334" s="318"/>
      <c r="K334" s="318"/>
      <c r="L334" s="318"/>
      <c r="M334" s="318">
        <f t="shared" si="102"/>
        <v>1332437</v>
      </c>
      <c r="N334" s="318">
        <f t="shared" si="143"/>
        <v>1355147</v>
      </c>
      <c r="O334" s="318">
        <f t="shared" si="143"/>
        <v>1400888.4640924346</v>
      </c>
      <c r="P334" s="318">
        <f t="shared" ref="P334:Z334" si="161">+O334*P268</f>
        <v>1449568.2069690295</v>
      </c>
      <c r="Q334" s="318">
        <f t="shared" si="161"/>
        <v>1462623.5290746214</v>
      </c>
      <c r="R334" s="318">
        <f t="shared" si="161"/>
        <v>1471536.0015550395</v>
      </c>
      <c r="S334" s="318">
        <f t="shared" si="161"/>
        <v>1513156.1946094695</v>
      </c>
      <c r="T334" s="318">
        <f t="shared" si="161"/>
        <v>1533157.2347522876</v>
      </c>
      <c r="U334" s="318">
        <f t="shared" si="161"/>
        <v>1572798.4196387955</v>
      </c>
      <c r="V334" s="318">
        <f t="shared" si="161"/>
        <v>1585529.5369714187</v>
      </c>
      <c r="W334" s="318">
        <f t="shared" si="161"/>
        <v>1609115.1400130272</v>
      </c>
      <c r="X334" s="318">
        <f t="shared" si="161"/>
        <v>1589498.0695227757</v>
      </c>
      <c r="Y334" s="318">
        <f t="shared" si="161"/>
        <v>1590092.6516660862</v>
      </c>
      <c r="Z334" s="318">
        <f t="shared" si="161"/>
        <v>1743625.3003109696</v>
      </c>
      <c r="AA334" s="318">
        <f t="shared" si="98"/>
        <v>1870292.9824211993</v>
      </c>
      <c r="AB334" s="318">
        <f t="shared" si="99"/>
        <v>1932665.2989668478</v>
      </c>
      <c r="AC334" s="318">
        <f t="shared" si="100"/>
        <v>1945579.1541136752</v>
      </c>
      <c r="AD334" s="318">
        <f t="shared" si="101"/>
        <v>1990921.0712394333</v>
      </c>
      <c r="AE334" s="318">
        <f t="shared" si="101"/>
        <v>2024908.4325811032</v>
      </c>
    </row>
    <row r="335" spans="1:31" x14ac:dyDescent="0.2">
      <c r="A335" s="323" t="s">
        <v>139</v>
      </c>
      <c r="H335" s="318"/>
      <c r="I335" s="318"/>
      <c r="J335" s="318"/>
      <c r="K335" s="318"/>
      <c r="L335" s="318"/>
      <c r="M335" s="318">
        <f t="shared" si="102"/>
        <v>709147</v>
      </c>
      <c r="N335" s="318">
        <f t="shared" si="143"/>
        <v>748525.00000000012</v>
      </c>
      <c r="O335" s="318">
        <f t="shared" si="143"/>
        <v>783680.91689011967</v>
      </c>
      <c r="P335" s="318">
        <f t="shared" ref="P335:Z335" si="162">+O335*P269</f>
        <v>793105.19194938964</v>
      </c>
      <c r="Q335" s="318">
        <f t="shared" si="162"/>
        <v>793809.09947581857</v>
      </c>
      <c r="R335" s="318">
        <f t="shared" si="162"/>
        <v>805418.51750296482</v>
      </c>
      <c r="S335" s="318">
        <f t="shared" si="162"/>
        <v>805036.66539547325</v>
      </c>
      <c r="T335" s="318">
        <f t="shared" si="162"/>
        <v>801472.89070659433</v>
      </c>
      <c r="U335" s="318">
        <f t="shared" si="162"/>
        <v>806011.44683750847</v>
      </c>
      <c r="V335" s="318">
        <f t="shared" si="162"/>
        <v>799850.82435263216</v>
      </c>
      <c r="W335" s="318">
        <f t="shared" si="162"/>
        <v>796447.60900787986</v>
      </c>
      <c r="X335" s="318">
        <f t="shared" si="162"/>
        <v>787704.5763298549</v>
      </c>
      <c r="Y335" s="318">
        <f t="shared" si="162"/>
        <v>790082.60721057141</v>
      </c>
      <c r="Z335" s="318">
        <f t="shared" si="162"/>
        <v>797201.64293465356</v>
      </c>
      <c r="AA335" s="318">
        <f t="shared" si="98"/>
        <v>794000.57200460415</v>
      </c>
      <c r="AB335" s="318">
        <f t="shared" si="99"/>
        <v>786822.04415814008</v>
      </c>
      <c r="AC335" s="318">
        <f t="shared" si="100"/>
        <v>803642.27757903351</v>
      </c>
      <c r="AD335" s="318">
        <f t="shared" si="101"/>
        <v>824048.63740245462</v>
      </c>
      <c r="AE335" s="318">
        <f t="shared" si="101"/>
        <v>822185.56467151549</v>
      </c>
    </row>
    <row r="336" spans="1:31" ht="25.5" x14ac:dyDescent="0.2">
      <c r="A336" s="323" t="s">
        <v>140</v>
      </c>
      <c r="H336" s="318"/>
      <c r="I336" s="318"/>
      <c r="J336" s="318"/>
      <c r="K336" s="318"/>
      <c r="L336" s="318"/>
      <c r="M336" s="318">
        <f t="shared" si="102"/>
        <v>766193</v>
      </c>
      <c r="N336" s="318">
        <f t="shared" si="143"/>
        <v>798028</v>
      </c>
      <c r="O336" s="318">
        <f t="shared" si="143"/>
        <v>859962.28338810778</v>
      </c>
      <c r="P336" s="318">
        <f t="shared" ref="P336:Z336" si="163">+O336*P270</f>
        <v>930476.18743564736</v>
      </c>
      <c r="Q336" s="318">
        <f t="shared" si="163"/>
        <v>964905.22380761127</v>
      </c>
      <c r="R336" s="318">
        <f t="shared" si="163"/>
        <v>1024977.1965501582</v>
      </c>
      <c r="S336" s="318">
        <f t="shared" si="163"/>
        <v>1042573.8488708544</v>
      </c>
      <c r="T336" s="318">
        <f t="shared" si="163"/>
        <v>997757.67456232198</v>
      </c>
      <c r="U336" s="318">
        <f t="shared" si="163"/>
        <v>1020290.4164337512</v>
      </c>
      <c r="V336" s="318">
        <f t="shared" si="163"/>
        <v>1061534.816690116</v>
      </c>
      <c r="W336" s="318">
        <f t="shared" si="163"/>
        <v>1041040.6872507229</v>
      </c>
      <c r="X336" s="318">
        <f t="shared" si="163"/>
        <v>1047147.4961965877</v>
      </c>
      <c r="Y336" s="318">
        <f t="shared" si="163"/>
        <v>1055669.2990509213</v>
      </c>
      <c r="Z336" s="318">
        <f t="shared" si="163"/>
        <v>1080544.5904542278</v>
      </c>
      <c r="AA336" s="318">
        <f t="shared" si="98"/>
        <v>1108824.7160109919</v>
      </c>
      <c r="AB336" s="318">
        <f t="shared" si="99"/>
        <v>1196894.2285195943</v>
      </c>
      <c r="AC336" s="318">
        <f t="shared" si="100"/>
        <v>1222447.4473654723</v>
      </c>
      <c r="AD336" s="318">
        <f t="shared" si="101"/>
        <v>1240893.7621944393</v>
      </c>
      <c r="AE336" s="318">
        <f t="shared" si="101"/>
        <v>1260872.5464481495</v>
      </c>
    </row>
    <row r="337" spans="1:40" ht="25.5" x14ac:dyDescent="0.2">
      <c r="A337" s="323" t="s">
        <v>141</v>
      </c>
      <c r="H337" s="318"/>
      <c r="I337" s="318"/>
      <c r="J337" s="318"/>
      <c r="K337" s="318"/>
      <c r="L337" s="318"/>
      <c r="M337" s="318">
        <f t="shared" si="102"/>
        <v>304907</v>
      </c>
      <c r="N337" s="318">
        <f t="shared" ref="N337:O339" si="164">+M337*N271</f>
        <v>315541</v>
      </c>
      <c r="O337" s="318">
        <f t="shared" si="164"/>
        <v>363251.7874037436</v>
      </c>
      <c r="P337" s="318">
        <f t="shared" ref="P337:Z337" si="165">+O337*P271</f>
        <v>357817.17048834893</v>
      </c>
      <c r="Q337" s="318">
        <f t="shared" si="165"/>
        <v>350850.48008442734</v>
      </c>
      <c r="R337" s="318">
        <f t="shared" si="165"/>
        <v>355640.44083883642</v>
      </c>
      <c r="S337" s="318">
        <f t="shared" si="165"/>
        <v>363578.33242532407</v>
      </c>
      <c r="T337" s="318">
        <f t="shared" si="165"/>
        <v>358800.75963492435</v>
      </c>
      <c r="U337" s="318">
        <f t="shared" si="165"/>
        <v>389544.54530987865</v>
      </c>
      <c r="V337" s="318">
        <f t="shared" si="165"/>
        <v>373629.32389146794</v>
      </c>
      <c r="W337" s="318">
        <f t="shared" si="165"/>
        <v>388877.87196635018</v>
      </c>
      <c r="X337" s="318">
        <f t="shared" si="165"/>
        <v>390250.05780471949</v>
      </c>
      <c r="Y337" s="318">
        <f t="shared" si="165"/>
        <v>382289.43617144175</v>
      </c>
      <c r="Z337" s="318">
        <f t="shared" si="165"/>
        <v>409753.38671035483</v>
      </c>
      <c r="AA337" s="318">
        <f t="shared" si="98"/>
        <v>447471.44318623736</v>
      </c>
      <c r="AB337" s="318">
        <f t="shared" si="99"/>
        <v>496330.07956414751</v>
      </c>
      <c r="AC337" s="318">
        <f t="shared" si="100"/>
        <v>550720.83827067516</v>
      </c>
      <c r="AD337" s="318">
        <f t="shared" si="101"/>
        <v>654195.72673998983</v>
      </c>
      <c r="AE337" s="318">
        <f t="shared" si="101"/>
        <v>633579.79841106548</v>
      </c>
    </row>
    <row r="338" spans="1:40" x14ac:dyDescent="0.2">
      <c r="A338" s="323" t="s">
        <v>142</v>
      </c>
      <c r="H338" s="318"/>
      <c r="I338" s="318"/>
      <c r="J338" s="318"/>
      <c r="K338" s="318"/>
      <c r="L338" s="318"/>
      <c r="M338" s="318">
        <f t="shared" si="102"/>
        <v>347566</v>
      </c>
      <c r="N338" s="318">
        <f t="shared" si="164"/>
        <v>379674</v>
      </c>
      <c r="O338" s="318">
        <f t="shared" si="164"/>
        <v>395956.05004836299</v>
      </c>
      <c r="P338" s="318">
        <f t="shared" ref="P338:Z338" si="166">+O338*P272</f>
        <v>383498.49505183304</v>
      </c>
      <c r="Q338" s="318">
        <f t="shared" si="166"/>
        <v>396764.21799560491</v>
      </c>
      <c r="R338" s="318">
        <f t="shared" si="166"/>
        <v>422896.16550467018</v>
      </c>
      <c r="S338" s="318">
        <f t="shared" si="166"/>
        <v>411359.70397401066</v>
      </c>
      <c r="T338" s="318">
        <f t="shared" si="166"/>
        <v>409735.17159876489</v>
      </c>
      <c r="U338" s="318">
        <f t="shared" si="166"/>
        <v>412110.31034104311</v>
      </c>
      <c r="V338" s="318">
        <f t="shared" si="166"/>
        <v>404134.18419742479</v>
      </c>
      <c r="W338" s="318">
        <f t="shared" si="166"/>
        <v>379627.58888138738</v>
      </c>
      <c r="X338" s="318">
        <f t="shared" si="166"/>
        <v>379056.23288979445</v>
      </c>
      <c r="Y338" s="318">
        <f t="shared" si="166"/>
        <v>356904.09173164383</v>
      </c>
      <c r="Z338" s="318">
        <f t="shared" si="166"/>
        <v>362137.9833621732</v>
      </c>
      <c r="AA338" s="318">
        <f t="shared" si="98"/>
        <v>376004.72546128277</v>
      </c>
      <c r="AB338" s="318">
        <f t="shared" si="99"/>
        <v>391520.4751695036</v>
      </c>
      <c r="AC338" s="318">
        <f t="shared" si="100"/>
        <v>383710.3491868389</v>
      </c>
      <c r="AD338" s="318">
        <f t="shared" si="101"/>
        <v>401059.67120992712</v>
      </c>
      <c r="AE338" s="318">
        <f t="shared" si="101"/>
        <v>408083.67063510028</v>
      </c>
    </row>
    <row r="339" spans="1:40" ht="25.5" x14ac:dyDescent="0.2">
      <c r="A339" s="323" t="s">
        <v>143</v>
      </c>
      <c r="H339" s="318"/>
      <c r="I339" s="318"/>
      <c r="J339" s="318"/>
      <c r="K339" s="318"/>
      <c r="L339" s="318"/>
      <c r="M339" s="318">
        <f t="shared" si="102"/>
        <v>2277</v>
      </c>
      <c r="N339" s="318">
        <f t="shared" si="164"/>
        <v>2629</v>
      </c>
      <c r="O339" s="318">
        <f t="shared" si="164"/>
        <v>2787.631186440678</v>
      </c>
      <c r="P339" s="318">
        <f t="shared" ref="P339:Z339" si="167">+O339*P273</f>
        <v>2523.6261152542374</v>
      </c>
      <c r="Q339" s="318">
        <f t="shared" si="167"/>
        <v>2329.5010294654503</v>
      </c>
      <c r="R339" s="318">
        <f t="shared" si="167"/>
        <v>2087.9282141301674</v>
      </c>
      <c r="S339" s="318">
        <f t="shared" si="167"/>
        <v>2411.5570873203433</v>
      </c>
      <c r="T339" s="318">
        <f t="shared" si="167"/>
        <v>2076.3070322871795</v>
      </c>
      <c r="U339" s="318">
        <f t="shared" si="167"/>
        <v>1709.7967537837837</v>
      </c>
      <c r="V339" s="318">
        <f t="shared" si="167"/>
        <v>1144.4607303552746</v>
      </c>
      <c r="W339" s="318">
        <f t="shared" si="167"/>
        <v>1682.1834943356487</v>
      </c>
      <c r="X339" s="318">
        <f t="shared" si="167"/>
        <v>1657.9280919576113</v>
      </c>
      <c r="Y339" s="318">
        <f t="shared" si="167"/>
        <v>1641.8762293798752</v>
      </c>
      <c r="Z339" s="318">
        <f t="shared" si="167"/>
        <v>1625.973239723578</v>
      </c>
      <c r="AA339" s="318">
        <f t="shared" si="98"/>
        <v>1572.4019206284383</v>
      </c>
      <c r="AB339" s="318">
        <f t="shared" si="99"/>
        <v>2226.0516250853052</v>
      </c>
      <c r="AC339" s="318">
        <f t="shared" si="100"/>
        <v>2421.59894737275</v>
      </c>
      <c r="AD339" s="318">
        <f t="shared" si="101"/>
        <v>2306.7524450324513</v>
      </c>
      <c r="AE339" s="318">
        <f t="shared" si="101"/>
        <v>4145.0127526217793</v>
      </c>
    </row>
    <row r="340" spans="1:40" x14ac:dyDescent="0.2">
      <c r="A340" s="323" t="s">
        <v>144</v>
      </c>
      <c r="H340" s="318"/>
      <c r="I340" s="318"/>
      <c r="J340" s="318"/>
      <c r="K340" s="318"/>
      <c r="L340" s="318"/>
      <c r="M340" s="318"/>
      <c r="N340" s="322"/>
      <c r="O340" s="322"/>
      <c r="P340" s="322"/>
      <c r="Q340" s="322"/>
      <c r="R340" s="322"/>
      <c r="S340" s="322"/>
      <c r="T340" s="322"/>
      <c r="U340" s="322"/>
      <c r="V340" s="322"/>
      <c r="W340" s="322"/>
      <c r="X340" s="322"/>
      <c r="Y340" s="322"/>
      <c r="Z340" s="322"/>
      <c r="AA340" s="66"/>
      <c r="AB340" s="66" t="s">
        <v>818</v>
      </c>
      <c r="AC340" s="322"/>
      <c r="AD340" s="322" t="s">
        <v>750</v>
      </c>
      <c r="AE340" s="3">
        <f>+AE341</f>
        <v>1.0489999999999999</v>
      </c>
      <c r="AF340" s="3">
        <f>+AF341-0.0061</f>
        <v>1.0339</v>
      </c>
      <c r="AG340" s="3">
        <f>+AG341-0.0007</f>
        <v>1.0393000000000001</v>
      </c>
      <c r="AH340" s="3">
        <f>+AH341+0.0027</f>
        <v>1.0436999999999999</v>
      </c>
      <c r="AI340" s="3">
        <f>+AI341+0.0006</f>
        <v>1.0426</v>
      </c>
      <c r="AJ340" s="3">
        <f>+AJ341-0.0002</f>
        <v>1.0398000000000001</v>
      </c>
      <c r="AK340" s="67">
        <f t="shared" ref="AK340:AN341" si="168">+AJ340</f>
        <v>1.0398000000000001</v>
      </c>
      <c r="AL340" s="67">
        <f t="shared" si="168"/>
        <v>1.0398000000000001</v>
      </c>
      <c r="AM340" s="67">
        <f t="shared" si="168"/>
        <v>1.0398000000000001</v>
      </c>
      <c r="AN340" s="67">
        <f t="shared" si="168"/>
        <v>1.0398000000000001</v>
      </c>
    </row>
    <row r="341" spans="1:40" x14ac:dyDescent="0.2">
      <c r="A341" s="68"/>
      <c r="H341" s="69"/>
      <c r="I341" s="69"/>
      <c r="J341" s="69"/>
      <c r="K341" s="69"/>
      <c r="L341" s="69"/>
      <c r="M341" s="69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 t="s">
        <v>819</v>
      </c>
      <c r="AC341" s="66" t="s">
        <v>748</v>
      </c>
      <c r="AD341" s="66" t="s">
        <v>749</v>
      </c>
      <c r="AE341" s="3">
        <v>1.0489999999999999</v>
      </c>
      <c r="AF341" s="3">
        <v>1.04</v>
      </c>
      <c r="AG341" s="3">
        <v>1.04</v>
      </c>
      <c r="AH341" s="3">
        <v>1.0409999999999999</v>
      </c>
      <c r="AI341" s="3">
        <v>1.042</v>
      </c>
      <c r="AJ341" s="3">
        <v>1.04</v>
      </c>
      <c r="AK341" s="67">
        <f t="shared" si="168"/>
        <v>1.04</v>
      </c>
      <c r="AL341" s="67">
        <f t="shared" si="168"/>
        <v>1.04</v>
      </c>
      <c r="AM341" s="67">
        <f t="shared" si="168"/>
        <v>1.04</v>
      </c>
      <c r="AN341" s="67">
        <f t="shared" si="168"/>
        <v>1.04</v>
      </c>
    </row>
    <row r="342" spans="1:40" x14ac:dyDescent="0.2">
      <c r="A342" s="64" t="s">
        <v>740</v>
      </c>
      <c r="H342" s="69"/>
      <c r="I342" s="69"/>
      <c r="J342" s="69"/>
      <c r="K342" s="69"/>
      <c r="L342" s="69"/>
      <c r="M342" s="70"/>
      <c r="N342" s="70"/>
      <c r="O342" s="70"/>
      <c r="P342" s="70"/>
      <c r="Q342" s="70"/>
      <c r="R342" s="70"/>
      <c r="S342" s="70"/>
      <c r="T342" s="70"/>
      <c r="U342" s="70"/>
      <c r="V342" s="70"/>
      <c r="W342" s="70"/>
      <c r="X342" s="70"/>
      <c r="Y342" s="70"/>
      <c r="Z342" s="70"/>
      <c r="AA342" s="70"/>
      <c r="AB342" s="70"/>
      <c r="AC342" s="70"/>
      <c r="AD342" s="70"/>
      <c r="AE342" s="67"/>
    </row>
    <row r="343" spans="1:40" x14ac:dyDescent="0.2">
      <c r="A343" s="28" t="s">
        <v>172</v>
      </c>
      <c r="B343" s="71" t="s">
        <v>192</v>
      </c>
      <c r="H343" s="72"/>
      <c r="I343" s="69"/>
      <c r="J343" s="69"/>
      <c r="K343" s="69"/>
      <c r="L343" s="69"/>
      <c r="M343" s="70">
        <f>+M216</f>
        <v>0.97719915355185893</v>
      </c>
      <c r="N343" s="70">
        <f>+N216</f>
        <v>1.0747958084933162</v>
      </c>
      <c r="O343" s="70">
        <f t="shared" ref="O343:Z343" si="169">+O216</f>
        <v>1.0315454449364041</v>
      </c>
      <c r="P343" s="70">
        <f t="shared" si="169"/>
        <v>0.99219656693157077</v>
      </c>
      <c r="Q343" s="70">
        <f t="shared" si="169"/>
        <v>1.0497656480459745</v>
      </c>
      <c r="R343" s="70">
        <f t="shared" si="169"/>
        <v>1.1307019926169568</v>
      </c>
      <c r="S343" s="70">
        <f t="shared" si="169"/>
        <v>1.2383221217704272</v>
      </c>
      <c r="T343" s="70">
        <f t="shared" si="169"/>
        <v>0.87746450709858026</v>
      </c>
      <c r="U343" s="70">
        <f t="shared" si="169"/>
        <v>1.0057871298314152</v>
      </c>
      <c r="V343" s="70">
        <f t="shared" si="169"/>
        <v>1.1868820750450506</v>
      </c>
      <c r="W343" s="70">
        <f t="shared" si="169"/>
        <v>0.65198206122831559</v>
      </c>
      <c r="X343" s="70">
        <f t="shared" si="169"/>
        <v>1.0055366058628701</v>
      </c>
      <c r="Y343" s="70">
        <f t="shared" si="169"/>
        <v>0.85147676217131918</v>
      </c>
      <c r="Z343" s="70">
        <f t="shared" si="169"/>
        <v>1.1473600830351534</v>
      </c>
      <c r="AA343" s="70">
        <f>+AA216</f>
        <v>1.0700025271670457</v>
      </c>
      <c r="AB343" s="70">
        <f>+AB216</f>
        <v>0.85090310884308062</v>
      </c>
      <c r="AC343" s="70">
        <f>+AC216</f>
        <v>0.93624272489355886</v>
      </c>
      <c r="AD343" s="70">
        <f>+AD216</f>
        <v>1.200228832951945</v>
      </c>
      <c r="AE343" s="70">
        <f>+AE216</f>
        <v>1.5851014222429471</v>
      </c>
      <c r="AF343" s="3">
        <f t="shared" ref="AF343:AN343" si="170">+AF359-0.01</f>
        <v>1.093</v>
      </c>
      <c r="AG343" s="3">
        <f t="shared" si="170"/>
        <v>1.028</v>
      </c>
      <c r="AH343" s="3">
        <f t="shared" si="170"/>
        <v>1.0249999999999999</v>
      </c>
      <c r="AI343" s="3">
        <f t="shared" si="170"/>
        <v>1.036</v>
      </c>
      <c r="AJ343" s="3">
        <f t="shared" si="170"/>
        <v>1.0209999999999999</v>
      </c>
      <c r="AK343" s="3">
        <f t="shared" si="170"/>
        <v>1.0209999999999999</v>
      </c>
      <c r="AL343" s="3">
        <f t="shared" si="170"/>
        <v>1.0209999999999999</v>
      </c>
      <c r="AM343" s="3">
        <f t="shared" si="170"/>
        <v>1.0209999999999999</v>
      </c>
      <c r="AN343" s="3">
        <f t="shared" si="170"/>
        <v>1.0209999999999999</v>
      </c>
    </row>
    <row r="344" spans="1:40" x14ac:dyDescent="0.2">
      <c r="A344" s="30" t="s">
        <v>324</v>
      </c>
      <c r="B344" s="154" t="s">
        <v>340</v>
      </c>
      <c r="H344" s="69"/>
      <c r="I344" s="69"/>
      <c r="J344" s="69"/>
      <c r="K344" s="69"/>
      <c r="L344" s="69"/>
      <c r="M344" s="70">
        <f t="shared" ref="M344:Z344" si="171">+M218</f>
        <v>1.0783834661753515</v>
      </c>
      <c r="N344" s="70">
        <f t="shared" si="171"/>
        <v>1.0337115880286105</v>
      </c>
      <c r="O344" s="70">
        <f t="shared" si="171"/>
        <v>1.063295687935002</v>
      </c>
      <c r="P344" s="70">
        <f t="shared" si="171"/>
        <v>1.0156563077134593</v>
      </c>
      <c r="Q344" s="70">
        <f t="shared" si="171"/>
        <v>0.97954347916063078</v>
      </c>
      <c r="R344" s="70">
        <f t="shared" si="171"/>
        <v>0.97195066005863351</v>
      </c>
      <c r="S344" s="70">
        <f t="shared" si="171"/>
        <v>1.0238574745467754</v>
      </c>
      <c r="T344" s="70">
        <f t="shared" si="171"/>
        <v>0.90483387079748889</v>
      </c>
      <c r="U344" s="70">
        <f t="shared" si="171"/>
        <v>0.9816635780618832</v>
      </c>
      <c r="V344" s="70">
        <f t="shared" si="171"/>
        <v>0.97875058211433508</v>
      </c>
      <c r="W344" s="70">
        <f t="shared" si="171"/>
        <v>0.9739111509121382</v>
      </c>
      <c r="X344" s="70">
        <f t="shared" si="171"/>
        <v>1.030944495431148</v>
      </c>
      <c r="Y344" s="70">
        <f t="shared" si="171"/>
        <v>1.0284925811636632</v>
      </c>
      <c r="Z344" s="70">
        <f t="shared" si="171"/>
        <v>1.0276661096896713</v>
      </c>
      <c r="AA344" s="70">
        <f t="shared" ref="AA344:AD346" si="172">+AA218</f>
        <v>0.99428409754280656</v>
      </c>
      <c r="AB344" s="70">
        <f t="shared" si="172"/>
        <v>1.0388320786794094</v>
      </c>
      <c r="AC344" s="70">
        <f t="shared" si="172"/>
        <v>1.0315648577384626</v>
      </c>
      <c r="AD344" s="70">
        <f t="shared" si="172"/>
        <v>1.0131352807426788</v>
      </c>
      <c r="AE344" s="70">
        <f>+AE218</f>
        <v>1.0160214049407505</v>
      </c>
      <c r="AF344" s="73">
        <f t="shared" ref="AF344:AN344" si="173">+AF357</f>
        <v>1.048</v>
      </c>
      <c r="AG344" s="73">
        <f t="shared" si="173"/>
        <v>1.0469999999999999</v>
      </c>
      <c r="AH344" s="73">
        <f t="shared" si="173"/>
        <v>1.046</v>
      </c>
      <c r="AI344" s="73">
        <f t="shared" si="173"/>
        <v>1.0449999999999999</v>
      </c>
      <c r="AJ344" s="73">
        <f t="shared" si="173"/>
        <v>1.0449999999999999</v>
      </c>
      <c r="AK344" s="73">
        <f t="shared" si="173"/>
        <v>1.0449999999999999</v>
      </c>
      <c r="AL344" s="73">
        <f t="shared" si="173"/>
        <v>1.0449999999999999</v>
      </c>
      <c r="AM344" s="73">
        <f>+AM357</f>
        <v>1.0449999999999999</v>
      </c>
      <c r="AN344" s="73">
        <f t="shared" si="173"/>
        <v>1.0449999999999999</v>
      </c>
    </row>
    <row r="345" spans="1:40" x14ac:dyDescent="0.2">
      <c r="A345" s="30" t="s">
        <v>325</v>
      </c>
      <c r="B345" s="154" t="s">
        <v>341</v>
      </c>
      <c r="H345" s="69"/>
      <c r="I345" s="69"/>
      <c r="J345" s="69"/>
      <c r="K345" s="69"/>
      <c r="L345" s="69"/>
      <c r="M345" s="70">
        <f t="shared" ref="M345:Z345" si="174">+M219</f>
        <v>1.0949466907585348</v>
      </c>
      <c r="N345" s="70">
        <f t="shared" si="174"/>
        <v>1.1359719394576113</v>
      </c>
      <c r="O345" s="70">
        <f t="shared" si="174"/>
        <v>0.94138964749302434</v>
      </c>
      <c r="P345" s="70">
        <f t="shared" si="174"/>
        <v>0.91314500849440061</v>
      </c>
      <c r="Q345" s="70">
        <f t="shared" si="174"/>
        <v>0.95955483110431872</v>
      </c>
      <c r="R345" s="70">
        <f t="shared" si="174"/>
        <v>0.89768827181707789</v>
      </c>
      <c r="S345" s="70">
        <f t="shared" si="174"/>
        <v>1.0166112214498511</v>
      </c>
      <c r="T345" s="70">
        <f t="shared" si="174"/>
        <v>0.95397851251895416</v>
      </c>
      <c r="U345" s="70">
        <f t="shared" si="174"/>
        <v>0.88273924770825507</v>
      </c>
      <c r="V345" s="70">
        <f t="shared" si="174"/>
        <v>0.81657078169946073</v>
      </c>
      <c r="W345" s="70">
        <f t="shared" si="174"/>
        <v>0.98102710913392799</v>
      </c>
      <c r="X345" s="70">
        <f t="shared" si="174"/>
        <v>1.1736819658147699</v>
      </c>
      <c r="Y345" s="70">
        <f t="shared" si="174"/>
        <v>0.93932538726145354</v>
      </c>
      <c r="Z345" s="70">
        <f t="shared" si="174"/>
        <v>1.0131384885239152</v>
      </c>
      <c r="AA345" s="70">
        <f t="shared" si="172"/>
        <v>1.073537969755338</v>
      </c>
      <c r="AB345" s="70">
        <f t="shared" si="172"/>
        <v>1.0214784572877487</v>
      </c>
      <c r="AC345" s="70">
        <f t="shared" si="172"/>
        <v>1.0413127605981538</v>
      </c>
      <c r="AD345" s="70">
        <f t="shared" si="172"/>
        <v>1.0640481109163433</v>
      </c>
      <c r="AE345" s="70">
        <f>+AE219</f>
        <v>0.96955974094661967</v>
      </c>
      <c r="AF345" s="23">
        <f t="shared" ref="AF345:AN345" si="175">+AF344</f>
        <v>1.048</v>
      </c>
      <c r="AG345" s="23">
        <f t="shared" si="175"/>
        <v>1.0469999999999999</v>
      </c>
      <c r="AH345" s="23">
        <f t="shared" si="175"/>
        <v>1.046</v>
      </c>
      <c r="AI345" s="23">
        <f t="shared" si="175"/>
        <v>1.0449999999999999</v>
      </c>
      <c r="AJ345" s="23">
        <f t="shared" si="175"/>
        <v>1.0449999999999999</v>
      </c>
      <c r="AK345" s="23">
        <f t="shared" si="175"/>
        <v>1.0449999999999999</v>
      </c>
      <c r="AL345" s="23">
        <f t="shared" si="175"/>
        <v>1.0449999999999999</v>
      </c>
      <c r="AM345" s="23">
        <f t="shared" si="175"/>
        <v>1.0449999999999999</v>
      </c>
      <c r="AN345" s="23">
        <f t="shared" si="175"/>
        <v>1.0449999999999999</v>
      </c>
    </row>
    <row r="346" spans="1:40" ht="25.5" x14ac:dyDescent="0.2">
      <c r="A346" s="30" t="s">
        <v>326</v>
      </c>
      <c r="B346" s="154" t="s">
        <v>342</v>
      </c>
      <c r="H346" s="69"/>
      <c r="I346" s="69"/>
      <c r="J346" s="69"/>
      <c r="K346" s="69"/>
      <c r="L346" s="69"/>
      <c r="M346" s="70">
        <f t="shared" ref="M346:Z346" si="176">+M220</f>
        <v>1.1094519439374635</v>
      </c>
      <c r="N346" s="70">
        <f t="shared" si="176"/>
        <v>1.1542876477832735</v>
      </c>
      <c r="O346" s="70">
        <f t="shared" si="176"/>
        <v>1.0334827329681342</v>
      </c>
      <c r="P346" s="70">
        <f t="shared" si="176"/>
        <v>1.0275574208317435</v>
      </c>
      <c r="Q346" s="70">
        <f t="shared" si="176"/>
        <v>1.0438313852880454</v>
      </c>
      <c r="R346" s="70">
        <f t="shared" si="176"/>
        <v>1.0104990979648227</v>
      </c>
      <c r="S346" s="70">
        <f t="shared" si="176"/>
        <v>1.0129196176460138</v>
      </c>
      <c r="T346" s="70">
        <f t="shared" si="176"/>
        <v>0.95874518087113447</v>
      </c>
      <c r="U346" s="70">
        <f t="shared" si="176"/>
        <v>0.95289680981456548</v>
      </c>
      <c r="V346" s="70">
        <f t="shared" si="176"/>
        <v>0.91170369870077239</v>
      </c>
      <c r="W346" s="70">
        <f t="shared" si="176"/>
        <v>1.1266746086484001</v>
      </c>
      <c r="X346" s="70">
        <f t="shared" si="176"/>
        <v>1.0225650601881153</v>
      </c>
      <c r="Y346" s="70">
        <f t="shared" si="176"/>
        <v>0.90964374815475257</v>
      </c>
      <c r="Z346" s="70">
        <f t="shared" si="176"/>
        <v>1.0206683033761559</v>
      </c>
      <c r="AA346" s="70">
        <f t="shared" si="172"/>
        <v>1.0563725788879763</v>
      </c>
      <c r="AB346" s="70">
        <f t="shared" si="172"/>
        <v>1.0420322385481633</v>
      </c>
      <c r="AC346" s="70">
        <f t="shared" si="172"/>
        <v>1.0516575352039594</v>
      </c>
      <c r="AD346" s="70">
        <f t="shared" si="172"/>
        <v>1.0335152134633017</v>
      </c>
      <c r="AE346" s="70">
        <f>+AE220</f>
        <v>1.0110958238682364</v>
      </c>
      <c r="AF346" s="73">
        <f t="shared" ref="AF346:AN346" si="177">+AF341</f>
        <v>1.04</v>
      </c>
      <c r="AG346" s="73">
        <f t="shared" si="177"/>
        <v>1.04</v>
      </c>
      <c r="AH346" s="73">
        <f t="shared" si="177"/>
        <v>1.0409999999999999</v>
      </c>
      <c r="AI346" s="73">
        <f t="shared" si="177"/>
        <v>1.042</v>
      </c>
      <c r="AJ346" s="73">
        <f t="shared" si="177"/>
        <v>1.04</v>
      </c>
      <c r="AK346" s="73">
        <f t="shared" si="177"/>
        <v>1.04</v>
      </c>
      <c r="AL346" s="73">
        <f t="shared" si="177"/>
        <v>1.04</v>
      </c>
      <c r="AM346" s="73">
        <f t="shared" si="177"/>
        <v>1.04</v>
      </c>
      <c r="AN346" s="73">
        <f t="shared" si="177"/>
        <v>1.04</v>
      </c>
    </row>
    <row r="347" spans="1:40" x14ac:dyDescent="0.2">
      <c r="A347" s="30" t="s">
        <v>546</v>
      </c>
      <c r="B347" s="154" t="s">
        <v>547</v>
      </c>
      <c r="H347" s="69"/>
      <c r="I347" s="69"/>
      <c r="J347" s="69"/>
      <c r="K347" s="69"/>
      <c r="L347" s="69"/>
      <c r="M347" s="66">
        <f t="shared" ref="M347:Z347" si="178">+(M158+M159+M160+M161)/(L92+L93+L94+L95)</f>
        <v>1.012717922314287</v>
      </c>
      <c r="N347" s="66">
        <f t="shared" si="178"/>
        <v>1.0420228762093682</v>
      </c>
      <c r="O347" s="66">
        <f t="shared" si="178"/>
        <v>1.0723322701934268</v>
      </c>
      <c r="P347" s="66">
        <f t="shared" si="178"/>
        <v>1.050737992855006</v>
      </c>
      <c r="Q347" s="66">
        <f t="shared" si="178"/>
        <v>1.0682594488160142</v>
      </c>
      <c r="R347" s="66">
        <f t="shared" si="178"/>
        <v>1.0947436029953785</v>
      </c>
      <c r="S347" s="66">
        <f t="shared" si="178"/>
        <v>1.0368898156473814</v>
      </c>
      <c r="T347" s="66">
        <f t="shared" si="178"/>
        <v>1.0139851018224619</v>
      </c>
      <c r="U347" s="66">
        <f t="shared" si="178"/>
        <v>1.0497165452230792</v>
      </c>
      <c r="V347" s="66">
        <f t="shared" si="178"/>
        <v>0.83999985052264137</v>
      </c>
      <c r="W347" s="66">
        <f t="shared" si="178"/>
        <v>1.0677074771169157</v>
      </c>
      <c r="X347" s="66">
        <f t="shared" si="178"/>
        <v>1.0563121215946836</v>
      </c>
      <c r="Y347" s="66">
        <f t="shared" si="178"/>
        <v>0.9728209293409299</v>
      </c>
      <c r="Z347" s="66">
        <f t="shared" si="178"/>
        <v>0.99536026154059898</v>
      </c>
      <c r="AA347" s="66">
        <f>+(AA158+AA159+AA160+AA161)/(Z92+Z93+Z94+Z95)</f>
        <v>1.0596285769590108</v>
      </c>
      <c r="AB347" s="66">
        <f>+(AB158+AB159+AB160+AB161)/(AA92+AA93+AA94+AA95)</f>
        <v>1.0160170103107751</v>
      </c>
      <c r="AC347" s="66">
        <f>+(AC158+AC159+AC160+AC161)/(AB92+AB93+AB94+AB95)</f>
        <v>1.011170715639987</v>
      </c>
      <c r="AD347" s="66">
        <f>+(AD158+AD159+AD160+AD161)/(AC92+AC93+AC94+AC95)</f>
        <v>1.0354192710082806</v>
      </c>
      <c r="AE347" s="66">
        <f>+(AE158+AE159+AE160+AE161)/(AD92+AD93+AD94+AD95)</f>
        <v>1.0393650132453229</v>
      </c>
      <c r="AF347" s="73">
        <f t="shared" ref="AF347:AN347" si="179">+AF341-0.01</f>
        <v>1.03</v>
      </c>
      <c r="AG347" s="73">
        <f t="shared" si="179"/>
        <v>1.03</v>
      </c>
      <c r="AH347" s="73">
        <f t="shared" si="179"/>
        <v>1.0309999999999999</v>
      </c>
      <c r="AI347" s="73">
        <f t="shared" si="179"/>
        <v>1.032</v>
      </c>
      <c r="AJ347" s="73">
        <f t="shared" si="179"/>
        <v>1.03</v>
      </c>
      <c r="AK347" s="73">
        <f t="shared" si="179"/>
        <v>1.03</v>
      </c>
      <c r="AL347" s="73">
        <f t="shared" si="179"/>
        <v>1.03</v>
      </c>
      <c r="AM347" s="73">
        <f t="shared" si="179"/>
        <v>1.03</v>
      </c>
      <c r="AN347" s="73">
        <f t="shared" si="179"/>
        <v>1.03</v>
      </c>
    </row>
    <row r="348" spans="1:40" ht="25.5" x14ac:dyDescent="0.2">
      <c r="A348" s="30" t="s">
        <v>331</v>
      </c>
      <c r="B348" s="154" t="s">
        <v>347</v>
      </c>
      <c r="H348" s="69"/>
      <c r="I348" s="69"/>
      <c r="J348" s="69"/>
      <c r="K348" s="69"/>
      <c r="L348" s="69"/>
      <c r="M348" s="70">
        <f>+M230</f>
        <v>1.1950383304123731</v>
      </c>
      <c r="N348" s="70">
        <f>+N230</f>
        <v>1.0512542862299223</v>
      </c>
      <c r="O348" s="70">
        <f t="shared" ref="O348:Z348" si="180">+O230</f>
        <v>1.0585283765886493</v>
      </c>
      <c r="P348" s="70">
        <f t="shared" si="180"/>
        <v>1.0509574780504107</v>
      </c>
      <c r="Q348" s="70">
        <f t="shared" si="180"/>
        <v>1.0824542481981752</v>
      </c>
      <c r="R348" s="70">
        <f t="shared" si="180"/>
        <v>1.040107833864621</v>
      </c>
      <c r="S348" s="70">
        <f t="shared" si="180"/>
        <v>1.1193252949868862</v>
      </c>
      <c r="T348" s="70">
        <f t="shared" si="180"/>
        <v>1.0029895232024706</v>
      </c>
      <c r="U348" s="70">
        <f t="shared" si="180"/>
        <v>1.0095988955526816</v>
      </c>
      <c r="V348" s="70">
        <f t="shared" si="180"/>
        <v>0.65833267291104858</v>
      </c>
      <c r="W348" s="70">
        <f t="shared" si="180"/>
        <v>1.0811256955929434</v>
      </c>
      <c r="X348" s="70">
        <f t="shared" si="180"/>
        <v>1.1501236614483763</v>
      </c>
      <c r="Y348" s="70">
        <f t="shared" si="180"/>
        <v>0.93762105608104374</v>
      </c>
      <c r="Z348" s="70">
        <f t="shared" si="180"/>
        <v>1.0396437138410481</v>
      </c>
      <c r="AA348" s="70">
        <f>+AA230</f>
        <v>1.0372988452999072</v>
      </c>
      <c r="AB348" s="70">
        <f>+AB230</f>
        <v>1.0597356891474539</v>
      </c>
      <c r="AC348" s="70">
        <f>+AC230</f>
        <v>1.0346482541720092</v>
      </c>
      <c r="AD348" s="70">
        <f>+AD230</f>
        <v>1.1001993219740054</v>
      </c>
      <c r="AE348" s="70">
        <f>+AE230</f>
        <v>1.0404619356014668</v>
      </c>
      <c r="AF348" s="73">
        <f t="shared" ref="AF348:AN348" si="181">+AF341+0.03</f>
        <v>1.07</v>
      </c>
      <c r="AG348" s="73">
        <f t="shared" si="181"/>
        <v>1.07</v>
      </c>
      <c r="AH348" s="73">
        <f t="shared" si="181"/>
        <v>1.071</v>
      </c>
      <c r="AI348" s="73">
        <f t="shared" si="181"/>
        <v>1.0720000000000001</v>
      </c>
      <c r="AJ348" s="73">
        <f t="shared" si="181"/>
        <v>1.07</v>
      </c>
      <c r="AK348" s="73">
        <f t="shared" si="181"/>
        <v>1.07</v>
      </c>
      <c r="AL348" s="73">
        <f t="shared" si="181"/>
        <v>1.07</v>
      </c>
      <c r="AM348" s="73">
        <f t="shared" si="181"/>
        <v>1.07</v>
      </c>
      <c r="AN348" s="73">
        <f t="shared" si="181"/>
        <v>1.07</v>
      </c>
    </row>
    <row r="349" spans="1:40" x14ac:dyDescent="0.2">
      <c r="A349" s="30" t="s">
        <v>548</v>
      </c>
      <c r="B349" s="154" t="s">
        <v>549</v>
      </c>
      <c r="H349" s="69"/>
      <c r="I349" s="69"/>
      <c r="J349" s="69"/>
      <c r="K349" s="69"/>
      <c r="L349" s="69"/>
      <c r="M349" s="66">
        <f t="shared" ref="M349:Z349" si="182">+(M167+M168+M169+M170)/(L167+L168+L169+L170)</f>
        <v>1.2546841586934938</v>
      </c>
      <c r="N349" s="66">
        <f t="shared" si="182"/>
        <v>1.110458766829914</v>
      </c>
      <c r="O349" s="66">
        <f t="shared" si="182"/>
        <v>1.0764565165092634</v>
      </c>
      <c r="P349" s="66">
        <f t="shared" si="182"/>
        <v>1.1477388128080477</v>
      </c>
      <c r="Q349" s="66">
        <f t="shared" si="182"/>
        <v>1.1468648036825257</v>
      </c>
      <c r="R349" s="66">
        <f t="shared" si="182"/>
        <v>1.1138111385557052</v>
      </c>
      <c r="S349" s="66">
        <f t="shared" si="182"/>
        <v>1.132504107045502</v>
      </c>
      <c r="T349" s="66">
        <f t="shared" si="182"/>
        <v>1.1133014669488466</v>
      </c>
      <c r="U349" s="66">
        <f t="shared" si="182"/>
        <v>1.0203220396785913</v>
      </c>
      <c r="V349" s="66">
        <f t="shared" si="182"/>
        <v>0.77520859732482361</v>
      </c>
      <c r="W349" s="66">
        <f t="shared" si="182"/>
        <v>1.3214652307525216</v>
      </c>
      <c r="X349" s="66">
        <f t="shared" si="182"/>
        <v>1.051204046489276</v>
      </c>
      <c r="Y349" s="66">
        <f t="shared" si="182"/>
        <v>0.93980134919058689</v>
      </c>
      <c r="Z349" s="66">
        <f t="shared" si="182"/>
        <v>1.0673162961278593</v>
      </c>
      <c r="AA349" s="66">
        <f>+(AA167+AA168+AA169+AA170)/(Z167+Z168+Z169+Z170)</f>
        <v>1.1288119497842373</v>
      </c>
      <c r="AB349" s="66">
        <f>+(AB167+AB168+AB169+AB170)/(AA167+AA168+AA169+AA170)</f>
        <v>1.1014927556313963</v>
      </c>
      <c r="AC349" s="66">
        <f>+(AC167+AC168+AC169+AC170)/(AB167+AB168+AB169+AB170)</f>
        <v>1.0287089675363126</v>
      </c>
      <c r="AD349" s="66">
        <f>+(AD167+AD168+AD169+AD170)/(AC167+AC168+AC169+AC170)</f>
        <v>1.028579395844591</v>
      </c>
      <c r="AE349" s="66">
        <f>+(AE167+AE168+AE169+AE170)/(AD167+AD168+AD169+AD170)</f>
        <v>1.0003265180244827</v>
      </c>
      <c r="AF349" s="73">
        <f t="shared" ref="AF349:AN349" si="183">+AF341+0.02</f>
        <v>1.06</v>
      </c>
      <c r="AG349" s="73">
        <f t="shared" si="183"/>
        <v>1.06</v>
      </c>
      <c r="AH349" s="73">
        <f t="shared" si="183"/>
        <v>1.0609999999999999</v>
      </c>
      <c r="AI349" s="73">
        <f t="shared" si="183"/>
        <v>1.0620000000000001</v>
      </c>
      <c r="AJ349" s="73">
        <f t="shared" si="183"/>
        <v>1.06</v>
      </c>
      <c r="AK349" s="73">
        <f t="shared" si="183"/>
        <v>1.06</v>
      </c>
      <c r="AL349" s="73">
        <f t="shared" si="183"/>
        <v>1.06</v>
      </c>
      <c r="AM349" s="73">
        <f t="shared" si="183"/>
        <v>1.06</v>
      </c>
      <c r="AN349" s="73">
        <f t="shared" si="183"/>
        <v>1.06</v>
      </c>
    </row>
    <row r="350" spans="1:40" x14ac:dyDescent="0.2">
      <c r="A350" s="30" t="s">
        <v>550</v>
      </c>
      <c r="B350" s="154" t="s">
        <v>352</v>
      </c>
      <c r="H350" s="69"/>
      <c r="I350" s="69"/>
      <c r="J350" s="69"/>
      <c r="K350" s="69"/>
      <c r="L350" s="69"/>
      <c r="M350" s="70">
        <f>+M239</f>
        <v>1.1523292205344999</v>
      </c>
      <c r="N350" s="70">
        <f>+N239</f>
        <v>1.1652934465711751</v>
      </c>
      <c r="O350" s="70">
        <f t="shared" ref="O350:Z350" si="184">+O239</f>
        <v>1.1832830543188408</v>
      </c>
      <c r="P350" s="70">
        <f t="shared" si="184"/>
        <v>1.0115452886196798</v>
      </c>
      <c r="Q350" s="70">
        <f t="shared" si="184"/>
        <v>1.0299200656439003</v>
      </c>
      <c r="R350" s="70">
        <f t="shared" si="184"/>
        <v>0.99152705850929646</v>
      </c>
      <c r="S350" s="70">
        <f t="shared" si="184"/>
        <v>1.0607647223453609</v>
      </c>
      <c r="T350" s="70">
        <f t="shared" si="184"/>
        <v>1.0703734262646878</v>
      </c>
      <c r="U350" s="70">
        <f t="shared" si="184"/>
        <v>0.96379219841597075</v>
      </c>
      <c r="V350" s="70">
        <f t="shared" si="184"/>
        <v>0.96067753895204044</v>
      </c>
      <c r="W350" s="70">
        <f t="shared" si="184"/>
        <v>1.0790532652435645</v>
      </c>
      <c r="X350" s="70">
        <f t="shared" si="184"/>
        <v>0.99115070758390955</v>
      </c>
      <c r="Y350" s="70">
        <f t="shared" si="184"/>
        <v>1.0267892135917467</v>
      </c>
      <c r="Z350" s="70">
        <f t="shared" si="184"/>
        <v>1.0706578040529406</v>
      </c>
      <c r="AA350" s="70">
        <f>+AA239</f>
        <v>1.0475689394924665</v>
      </c>
      <c r="AB350" s="70">
        <f>+AB239</f>
        <v>1.0898821253878734</v>
      </c>
      <c r="AC350" s="70">
        <f>+AC239</f>
        <v>1.0533905032767301</v>
      </c>
      <c r="AD350" s="70">
        <f>+AD239</f>
        <v>1.0313451239342941</v>
      </c>
      <c r="AE350" s="70">
        <f>+AE239</f>
        <v>0.96486397854422645</v>
      </c>
      <c r="AF350" s="73">
        <f t="shared" ref="AF350:AN350" si="185">+AF341-0.02</f>
        <v>1.02</v>
      </c>
      <c r="AG350" s="73">
        <f t="shared" si="185"/>
        <v>1.02</v>
      </c>
      <c r="AH350" s="73">
        <f t="shared" si="185"/>
        <v>1.0209999999999999</v>
      </c>
      <c r="AI350" s="73">
        <f t="shared" si="185"/>
        <v>1.022</v>
      </c>
      <c r="AJ350" s="73">
        <f t="shared" si="185"/>
        <v>1.02</v>
      </c>
      <c r="AK350" s="73">
        <f t="shared" si="185"/>
        <v>1.02</v>
      </c>
      <c r="AL350" s="73">
        <f t="shared" si="185"/>
        <v>1.02</v>
      </c>
      <c r="AM350" s="73">
        <f t="shared" si="185"/>
        <v>1.02</v>
      </c>
      <c r="AN350" s="73">
        <f t="shared" si="185"/>
        <v>1.02</v>
      </c>
    </row>
    <row r="351" spans="1:40" ht="25.5" x14ac:dyDescent="0.2">
      <c r="A351" s="28" t="s">
        <v>403</v>
      </c>
      <c r="B351" s="71" t="s">
        <v>353</v>
      </c>
      <c r="H351" s="69"/>
      <c r="I351" s="69"/>
      <c r="J351" s="69"/>
      <c r="K351" s="69"/>
      <c r="L351" s="69"/>
      <c r="M351" s="70">
        <f>+M242</f>
        <v>0.78569836505705204</v>
      </c>
      <c r="N351" s="70">
        <f>+N242</f>
        <v>0.96789238860208493</v>
      </c>
      <c r="O351" s="70">
        <f t="shared" ref="O351:Z351" si="186">+O242</f>
        <v>1.0988806372841748</v>
      </c>
      <c r="P351" s="70">
        <f t="shared" si="186"/>
        <v>1.0111947743987766</v>
      </c>
      <c r="Q351" s="70">
        <f t="shared" si="186"/>
        <v>1.0561088413514506</v>
      </c>
      <c r="R351" s="70">
        <f t="shared" si="186"/>
        <v>0.92399518777009981</v>
      </c>
      <c r="S351" s="70">
        <f t="shared" si="186"/>
        <v>0.94183502778319717</v>
      </c>
      <c r="T351" s="70">
        <f t="shared" si="186"/>
        <v>1.1130327934060384</v>
      </c>
      <c r="U351" s="70">
        <f t="shared" si="186"/>
        <v>0.94886531452803857</v>
      </c>
      <c r="V351" s="70">
        <f t="shared" si="186"/>
        <v>0.95860479406225063</v>
      </c>
      <c r="W351" s="70">
        <f t="shared" si="186"/>
        <v>0.93835323660578374</v>
      </c>
      <c r="X351" s="70">
        <f t="shared" si="186"/>
        <v>0.94922544392333263</v>
      </c>
      <c r="Y351" s="70">
        <f t="shared" si="186"/>
        <v>0.95997187817412788</v>
      </c>
      <c r="Z351" s="70">
        <f t="shared" si="186"/>
        <v>0.95235682206589567</v>
      </c>
      <c r="AA351" s="70">
        <f>+AA242</f>
        <v>0.97010931446847304</v>
      </c>
      <c r="AB351" s="70">
        <f>+AB242</f>
        <v>1.0328435109677092</v>
      </c>
      <c r="AC351" s="70">
        <f>+AC242</f>
        <v>1.0809554198851572</v>
      </c>
      <c r="AD351" s="70">
        <f>+AD242</f>
        <v>0.94298257676810737</v>
      </c>
      <c r="AE351" s="70">
        <f>+AE242</f>
        <v>0.9433070301448736</v>
      </c>
      <c r="AF351" s="73">
        <f>+AE351</f>
        <v>0.9433070301448736</v>
      </c>
      <c r="AG351" s="73">
        <f t="shared" ref="AG351:AL351" si="187">+AF351</f>
        <v>0.9433070301448736</v>
      </c>
      <c r="AH351" s="73">
        <f t="shared" si="187"/>
        <v>0.9433070301448736</v>
      </c>
      <c r="AI351" s="73">
        <f t="shared" si="187"/>
        <v>0.9433070301448736</v>
      </c>
      <c r="AJ351" s="73">
        <f t="shared" si="187"/>
        <v>0.9433070301448736</v>
      </c>
      <c r="AK351" s="73">
        <f t="shared" si="187"/>
        <v>0.9433070301448736</v>
      </c>
      <c r="AL351" s="73">
        <f t="shared" si="187"/>
        <v>0.9433070301448736</v>
      </c>
      <c r="AM351" s="73">
        <f>+AL351</f>
        <v>0.9433070301448736</v>
      </c>
      <c r="AN351" s="73">
        <f>+AM351</f>
        <v>0.9433070301448736</v>
      </c>
    </row>
    <row r="352" spans="1:40" x14ac:dyDescent="0.2">
      <c r="A352" s="65" t="s">
        <v>176</v>
      </c>
      <c r="B352" s="155" t="s">
        <v>196</v>
      </c>
      <c r="H352" s="69"/>
      <c r="I352" s="69"/>
      <c r="J352" s="69"/>
      <c r="K352" s="69"/>
      <c r="L352" s="69"/>
      <c r="M352" s="70">
        <f>+M246</f>
        <v>1.0865914057110755</v>
      </c>
      <c r="N352" s="70">
        <f>+N246</f>
        <v>1.1777616667410797</v>
      </c>
      <c r="O352" s="70">
        <f t="shared" ref="O352:Z352" si="188">+O246</f>
        <v>1.167229807241402</v>
      </c>
      <c r="P352" s="70">
        <f t="shared" si="188"/>
        <v>0.99816729448602626</v>
      </c>
      <c r="Q352" s="70">
        <f t="shared" si="188"/>
        <v>1.0652198245539115</v>
      </c>
      <c r="R352" s="70">
        <f t="shared" si="188"/>
        <v>1.0938871287739056</v>
      </c>
      <c r="S352" s="70">
        <f t="shared" si="188"/>
        <v>0.98079563456518293</v>
      </c>
      <c r="T352" s="70">
        <f t="shared" si="188"/>
        <v>0.89048686531158294</v>
      </c>
      <c r="U352" s="70">
        <f t="shared" si="188"/>
        <v>0.9937380542448685</v>
      </c>
      <c r="V352" s="70">
        <f t="shared" si="188"/>
        <v>0.94141454194942276</v>
      </c>
      <c r="W352" s="70">
        <f t="shared" si="188"/>
        <v>0.86169396915668051</v>
      </c>
      <c r="X352" s="70">
        <f t="shared" si="188"/>
        <v>0.94180599939131093</v>
      </c>
      <c r="Y352" s="70">
        <f t="shared" si="188"/>
        <v>0.9374187428980828</v>
      </c>
      <c r="Z352" s="70">
        <f t="shared" si="188"/>
        <v>1.1284866226119887</v>
      </c>
      <c r="AA352" s="70">
        <f>+AA246</f>
        <v>1.1383377172755249</v>
      </c>
      <c r="AB352" s="70">
        <f>+AB246</f>
        <v>1.0407456329523399</v>
      </c>
      <c r="AC352" s="70">
        <f>+AC246</f>
        <v>0.87878872649306461</v>
      </c>
      <c r="AD352" s="70">
        <f>+AD246</f>
        <v>1.2332353067959212</v>
      </c>
      <c r="AE352" s="70">
        <f>+AE246</f>
        <v>1.1893440221737488</v>
      </c>
      <c r="AF352" s="73">
        <f t="shared" ref="AF352:AN352" si="189">+AF359</f>
        <v>1.103</v>
      </c>
      <c r="AG352" s="73">
        <f t="shared" si="189"/>
        <v>1.038</v>
      </c>
      <c r="AH352" s="73">
        <f t="shared" si="189"/>
        <v>1.0349999999999999</v>
      </c>
      <c r="AI352" s="73">
        <f t="shared" si="189"/>
        <v>1.046</v>
      </c>
      <c r="AJ352" s="73">
        <f t="shared" si="189"/>
        <v>1.0309999999999999</v>
      </c>
      <c r="AK352" s="73">
        <f t="shared" si="189"/>
        <v>1.0309999999999999</v>
      </c>
      <c r="AL352" s="73">
        <f t="shared" si="189"/>
        <v>1.0309999999999999</v>
      </c>
      <c r="AM352" s="73">
        <f t="shared" si="189"/>
        <v>1.0309999999999999</v>
      </c>
      <c r="AN352" s="73">
        <f t="shared" si="189"/>
        <v>1.0309999999999999</v>
      </c>
    </row>
    <row r="353" spans="1:40" x14ac:dyDescent="0.2">
      <c r="A353" s="65" t="s">
        <v>733</v>
      </c>
      <c r="B353" s="155" t="s">
        <v>734</v>
      </c>
      <c r="H353" s="69"/>
      <c r="I353" s="69"/>
      <c r="J353" s="69"/>
      <c r="K353" s="69"/>
      <c r="L353" s="69"/>
      <c r="M353" s="66">
        <f t="shared" ref="M353:Z353" si="190">SUM(M181:M207)/M355</f>
        <v>1.0763099651232155</v>
      </c>
      <c r="N353" s="66">
        <f t="shared" si="190"/>
        <v>1.0859834695587298</v>
      </c>
      <c r="O353" s="66">
        <f t="shared" si="190"/>
        <v>1.0947421042028844</v>
      </c>
      <c r="P353" s="66">
        <f t="shared" si="190"/>
        <v>1.029983165737679</v>
      </c>
      <c r="Q353" s="66">
        <f t="shared" si="190"/>
        <v>1.0299562187174378</v>
      </c>
      <c r="R353" s="66">
        <f t="shared" si="190"/>
        <v>1.0549798358622375</v>
      </c>
      <c r="S353" s="66">
        <f t="shared" si="190"/>
        <v>1.0397973117547765</v>
      </c>
      <c r="T353" s="66">
        <f t="shared" si="190"/>
        <v>0.99531241178763885</v>
      </c>
      <c r="U353" s="66">
        <f t="shared" si="190"/>
        <v>1.0284720444976354</v>
      </c>
      <c r="V353" s="66">
        <f t="shared" si="190"/>
        <v>0.95510396184924917</v>
      </c>
      <c r="W353" s="66">
        <f t="shared" si="190"/>
        <v>0.97777777307248759</v>
      </c>
      <c r="X353" s="66">
        <f t="shared" si="190"/>
        <v>1.0035879413828006</v>
      </c>
      <c r="Y353" s="66">
        <f t="shared" si="190"/>
        <v>0.98297977706639261</v>
      </c>
      <c r="Z353" s="66">
        <f t="shared" si="190"/>
        <v>1.0440780011705408</v>
      </c>
      <c r="AA353" s="66">
        <f>SUM(AA181:AA207)/AA355</f>
        <v>1.0466762352117425</v>
      </c>
      <c r="AB353" s="66">
        <f>SUM(AB181:AB207)/AB355</f>
        <v>1.0343671267444643</v>
      </c>
      <c r="AC353" s="66">
        <f>SUM(AC181:AC207)/AC355</f>
        <v>1.037834931348967</v>
      </c>
      <c r="AD353" s="66">
        <f>SUM(AD181:AD207)/AD355</f>
        <v>1.0528826620412066</v>
      </c>
      <c r="AE353" s="66">
        <f>SUM(AE181:AE207)/AE355</f>
        <v>1.0551090698584316</v>
      </c>
      <c r="AF353" s="23">
        <f t="shared" ref="AF353:AN353" si="191">+AF344</f>
        <v>1.048</v>
      </c>
      <c r="AG353" s="23">
        <f t="shared" si="191"/>
        <v>1.0469999999999999</v>
      </c>
      <c r="AH353" s="23">
        <f t="shared" si="191"/>
        <v>1.046</v>
      </c>
      <c r="AI353" s="23">
        <f t="shared" si="191"/>
        <v>1.0449999999999999</v>
      </c>
      <c r="AJ353" s="23">
        <f t="shared" si="191"/>
        <v>1.0449999999999999</v>
      </c>
      <c r="AK353" s="23">
        <f t="shared" si="191"/>
        <v>1.0449999999999999</v>
      </c>
      <c r="AL353" s="23">
        <f t="shared" si="191"/>
        <v>1.0449999999999999</v>
      </c>
      <c r="AM353" s="23">
        <f t="shared" si="191"/>
        <v>1.0449999999999999</v>
      </c>
      <c r="AN353" s="23">
        <f t="shared" si="191"/>
        <v>1.0449999999999999</v>
      </c>
    </row>
    <row r="354" spans="1:40" x14ac:dyDescent="0.2">
      <c r="A354" s="65" t="s">
        <v>735</v>
      </c>
      <c r="B354" s="155"/>
      <c r="H354" s="69"/>
      <c r="I354" s="69"/>
      <c r="J354" s="69"/>
      <c r="K354" s="69"/>
      <c r="L354" s="69"/>
      <c r="M354" s="70">
        <f>+M211</f>
        <v>1.0798015196149182</v>
      </c>
      <c r="N354" s="70">
        <f t="shared" ref="N354:AD354" si="192">+N211</f>
        <v>1.0816456513561317</v>
      </c>
      <c r="O354" s="70">
        <f t="shared" si="192"/>
        <v>1.0766106471920851</v>
      </c>
      <c r="P354" s="70">
        <f t="shared" si="192"/>
        <v>1.0524714939105762</v>
      </c>
      <c r="Q354" s="70">
        <f t="shared" si="192"/>
        <v>1.0630250274801343</v>
      </c>
      <c r="R354" s="70">
        <f t="shared" si="192"/>
        <v>1.057273644012519</v>
      </c>
      <c r="S354" s="70">
        <f t="shared" si="192"/>
        <v>1.0474873795555761</v>
      </c>
      <c r="T354" s="70">
        <f t="shared" si="192"/>
        <v>1.0011017643579476</v>
      </c>
      <c r="U354" s="70">
        <f t="shared" si="192"/>
        <v>1.029310658856919</v>
      </c>
      <c r="V354" s="70">
        <f t="shared" si="192"/>
        <v>0.90949948958647475</v>
      </c>
      <c r="W354" s="70">
        <f t="shared" si="192"/>
        <v>1.0208278261237351</v>
      </c>
      <c r="X354" s="70">
        <f t="shared" si="192"/>
        <v>1.0211937165997507</v>
      </c>
      <c r="Y354" s="70">
        <f t="shared" si="192"/>
        <v>0.96456098726053474</v>
      </c>
      <c r="Z354" s="70">
        <f t="shared" si="192"/>
        <v>1.0406263480351647</v>
      </c>
      <c r="AA354" s="70">
        <f t="shared" si="192"/>
        <v>1.0628664483895558</v>
      </c>
      <c r="AB354" s="70">
        <f t="shared" si="192"/>
        <v>1.0472736495085513</v>
      </c>
      <c r="AC354" s="70">
        <f t="shared" si="192"/>
        <v>1.0247701182209397</v>
      </c>
      <c r="AD354" s="70">
        <f t="shared" si="192"/>
        <v>1.0450501873503955</v>
      </c>
      <c r="AE354" s="70">
        <f>+AE211</f>
        <v>1.0391955881530157</v>
      </c>
    </row>
    <row r="355" spans="1:40" x14ac:dyDescent="0.2">
      <c r="A355" s="65"/>
      <c r="B355" s="155" t="s">
        <v>741</v>
      </c>
      <c r="H355" s="69"/>
      <c r="I355" s="69"/>
      <c r="J355" s="69"/>
      <c r="K355" s="69"/>
      <c r="L355" s="69"/>
      <c r="M355" s="318">
        <f t="shared" ref="M355:Z355" si="193">SUM(L115:L141)</f>
        <v>15390467</v>
      </c>
      <c r="N355" s="318">
        <f t="shared" si="193"/>
        <v>17994075</v>
      </c>
      <c r="O355" s="318">
        <f t="shared" si="193"/>
        <v>20908212</v>
      </c>
      <c r="P355" s="318">
        <f t="shared" si="193"/>
        <v>23851951</v>
      </c>
      <c r="Q355" s="318">
        <f t="shared" si="193"/>
        <v>25865848</v>
      </c>
      <c r="R355" s="318">
        <f t="shared" si="193"/>
        <v>27840516</v>
      </c>
      <c r="S355" s="318">
        <f t="shared" si="193"/>
        <v>30723834</v>
      </c>
      <c r="T355" s="318">
        <f t="shared" si="193"/>
        <v>33760858</v>
      </c>
      <c r="U355" s="318">
        <f t="shared" si="193"/>
        <v>35354328</v>
      </c>
      <c r="V355" s="318">
        <f t="shared" si="193"/>
        <v>38739788</v>
      </c>
      <c r="W355" s="318">
        <f t="shared" si="193"/>
        <v>37782532</v>
      </c>
      <c r="X355" s="318">
        <f t="shared" si="193"/>
        <v>37956027</v>
      </c>
      <c r="Y355" s="318">
        <f t="shared" si="193"/>
        <v>39255185</v>
      </c>
      <c r="Z355" s="318">
        <f t="shared" si="193"/>
        <v>39169925</v>
      </c>
      <c r="AA355" s="318">
        <f>SUM(Z115:Z141)</f>
        <v>41314536</v>
      </c>
      <c r="AB355" s="318">
        <f>SUM(AA115:AA141)</f>
        <v>44060157</v>
      </c>
      <c r="AC355" s="318">
        <f>SUM(AB115:AB141)</f>
        <v>46059103</v>
      </c>
      <c r="AD355" s="318">
        <f>SUM(AC115:AC141)</f>
        <v>48415509</v>
      </c>
      <c r="AE355" s="318">
        <f>SUM(AD115:AD141)</f>
        <v>52183207</v>
      </c>
    </row>
    <row r="356" spans="1:40" x14ac:dyDescent="0.2">
      <c r="A356" s="65" t="s">
        <v>551</v>
      </c>
      <c r="B356" s="155" t="s">
        <v>319</v>
      </c>
      <c r="H356" s="69"/>
      <c r="I356" s="69"/>
      <c r="J356" s="69"/>
      <c r="K356" s="69"/>
      <c r="L356" s="69"/>
      <c r="M356" s="69">
        <f>+M84+M85+M110</f>
        <v>11768423</v>
      </c>
      <c r="N356" s="69"/>
      <c r="O356" s="69"/>
      <c r="P356" s="69"/>
      <c r="Q356" s="69"/>
      <c r="R356" s="69"/>
      <c r="S356" s="69"/>
      <c r="T356" s="69"/>
      <c r="U356" s="69"/>
      <c r="V356" s="69"/>
      <c r="W356" s="69"/>
      <c r="X356" s="69"/>
      <c r="Y356" s="69"/>
      <c r="Z356" s="69"/>
      <c r="AA356" s="69"/>
      <c r="AB356" s="69"/>
      <c r="AC356" s="69" t="s">
        <v>816</v>
      </c>
      <c r="AD356" s="322" t="s">
        <v>750</v>
      </c>
      <c r="AE356" s="3">
        <f>+AE357</f>
        <v>1.054</v>
      </c>
      <c r="AF356" s="3">
        <f>+AF357-0.0017</f>
        <v>1.0463</v>
      </c>
      <c r="AG356" s="3">
        <f>+AG357-0.0033</f>
        <v>1.0436999999999999</v>
      </c>
      <c r="AH356" s="3">
        <f>+AH357+0.0003</f>
        <v>1.0463</v>
      </c>
      <c r="AI356" s="3">
        <f>+AI357+0.0014</f>
        <v>1.0464</v>
      </c>
      <c r="AJ356" s="3">
        <f>+AJ357+0.0003</f>
        <v>1.0452999999999999</v>
      </c>
      <c r="AK356" s="67">
        <f t="shared" ref="AK356:AN358" si="194">+AJ356</f>
        <v>1.0452999999999999</v>
      </c>
      <c r="AL356" s="67">
        <f t="shared" si="194"/>
        <v>1.0452999999999999</v>
      </c>
      <c r="AM356" s="67">
        <f t="shared" si="194"/>
        <v>1.0452999999999999</v>
      </c>
      <c r="AN356" s="67">
        <f t="shared" si="194"/>
        <v>1.0452999999999999</v>
      </c>
    </row>
    <row r="357" spans="1:40" x14ac:dyDescent="0.2">
      <c r="A357" s="65"/>
      <c r="B357" s="155"/>
      <c r="H357" s="69"/>
      <c r="I357" s="69"/>
      <c r="J357" s="69"/>
      <c r="K357" s="69"/>
      <c r="L357" s="69"/>
      <c r="M357" s="69">
        <f>+M150+M151+M176</f>
        <v>10879610</v>
      </c>
      <c r="N357" s="69"/>
      <c r="O357" s="69"/>
      <c r="P357" s="69"/>
      <c r="Q357" s="69"/>
      <c r="R357" s="69"/>
      <c r="S357" s="69"/>
      <c r="T357" s="69"/>
      <c r="U357" s="69"/>
      <c r="V357" s="69"/>
      <c r="W357" s="69"/>
      <c r="X357" s="69"/>
      <c r="Y357" s="69"/>
      <c r="Z357" s="69"/>
      <c r="AA357" s="69"/>
      <c r="AB357" s="69"/>
      <c r="AC357" s="69"/>
      <c r="AD357" s="66" t="s">
        <v>749</v>
      </c>
      <c r="AE357" s="3">
        <v>1.054</v>
      </c>
      <c r="AF357" s="3">
        <v>1.048</v>
      </c>
      <c r="AG357" s="3">
        <v>1.0469999999999999</v>
      </c>
      <c r="AH357" s="3">
        <v>1.046</v>
      </c>
      <c r="AI357" s="3">
        <v>1.0449999999999999</v>
      </c>
      <c r="AJ357" s="3">
        <v>1.0449999999999999</v>
      </c>
      <c r="AK357" s="67">
        <f>+AJ357</f>
        <v>1.0449999999999999</v>
      </c>
      <c r="AL357" s="67">
        <f>+AK357</f>
        <v>1.0449999999999999</v>
      </c>
      <c r="AM357" s="67">
        <f>+AL357</f>
        <v>1.0449999999999999</v>
      </c>
      <c r="AN357" s="67">
        <f>+AM357</f>
        <v>1.0449999999999999</v>
      </c>
    </row>
    <row r="358" spans="1:40" x14ac:dyDescent="0.2">
      <c r="A358" s="64"/>
      <c r="H358" s="69"/>
      <c r="I358" s="69"/>
      <c r="J358" s="69"/>
      <c r="K358" s="69"/>
      <c r="L358" s="69"/>
      <c r="M358" s="70">
        <f>+M357/M356</f>
        <v>0.92447475757796949</v>
      </c>
      <c r="N358" s="70"/>
      <c r="O358" s="70"/>
      <c r="P358" s="70"/>
      <c r="Q358" s="70"/>
      <c r="R358" s="70"/>
      <c r="S358" s="70"/>
      <c r="T358" s="70"/>
      <c r="U358" s="70"/>
      <c r="V358" s="70"/>
      <c r="W358" s="70"/>
      <c r="X358" s="70"/>
      <c r="Y358" s="70"/>
      <c r="Z358" s="70"/>
      <c r="AA358" s="70"/>
      <c r="AB358" s="70"/>
      <c r="AC358" s="69" t="s">
        <v>817</v>
      </c>
      <c r="AD358" s="322" t="s">
        <v>750</v>
      </c>
      <c r="AE358" s="3">
        <f>+AE359</f>
        <v>1.165</v>
      </c>
      <c r="AF358" s="3">
        <f>+AF359-0.0124</f>
        <v>1.0906</v>
      </c>
      <c r="AG358" s="3">
        <f>+AG359-0.0001</f>
        <v>1.0379</v>
      </c>
      <c r="AH358" s="3">
        <f>+AH359+0.0082</f>
        <v>1.0431999999999999</v>
      </c>
      <c r="AI358" s="3">
        <f>+AI359+0.0011</f>
        <v>1.0471000000000001</v>
      </c>
      <c r="AJ358" s="3">
        <f>+AJ359-0.0008</f>
        <v>1.0302</v>
      </c>
      <c r="AK358" s="67">
        <f t="shared" si="194"/>
        <v>1.0302</v>
      </c>
      <c r="AL358" s="67">
        <f t="shared" si="194"/>
        <v>1.0302</v>
      </c>
      <c r="AM358" s="67">
        <f t="shared" si="194"/>
        <v>1.0302</v>
      </c>
      <c r="AN358" s="67">
        <f t="shared" si="194"/>
        <v>1.0302</v>
      </c>
    </row>
    <row r="359" spans="1:40" x14ac:dyDescent="0.2">
      <c r="A359" s="64" t="s">
        <v>738</v>
      </c>
      <c r="H359" s="69"/>
      <c r="I359" s="69"/>
      <c r="J359" s="69"/>
      <c r="K359" s="69"/>
      <c r="L359" s="69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  <c r="AB359" s="70"/>
      <c r="AC359" s="69"/>
      <c r="AD359" s="66" t="s">
        <v>749</v>
      </c>
      <c r="AE359" s="3">
        <v>1.165</v>
      </c>
      <c r="AF359" s="3">
        <v>1.103</v>
      </c>
      <c r="AG359" s="3">
        <v>1.038</v>
      </c>
      <c r="AH359" s="3">
        <v>1.0349999999999999</v>
      </c>
      <c r="AI359" s="3">
        <v>1.046</v>
      </c>
      <c r="AJ359" s="3">
        <v>1.0309999999999999</v>
      </c>
      <c r="AK359" s="67">
        <f>+AJ359</f>
        <v>1.0309999999999999</v>
      </c>
      <c r="AL359" s="67">
        <f>+AK359</f>
        <v>1.0309999999999999</v>
      </c>
      <c r="AM359" s="67">
        <f>+AL359</f>
        <v>1.0309999999999999</v>
      </c>
      <c r="AN359" s="67">
        <f>+AM359</f>
        <v>1.0309999999999999</v>
      </c>
    </row>
    <row r="360" spans="1:40" x14ac:dyDescent="0.2">
      <c r="A360" s="28" t="s">
        <v>172</v>
      </c>
      <c r="B360" s="71" t="s">
        <v>192</v>
      </c>
      <c r="H360" s="69"/>
      <c r="I360" s="69"/>
      <c r="J360" s="69"/>
      <c r="K360" s="69"/>
      <c r="L360" s="69"/>
      <c r="M360" s="69">
        <f>+M282</f>
        <v>76154</v>
      </c>
      <c r="N360" s="69">
        <f t="shared" ref="N360:Z360" si="195">+M360*N343</f>
        <v>81850</v>
      </c>
      <c r="O360" s="69">
        <f t="shared" si="195"/>
        <v>84431.994668044674</v>
      </c>
      <c r="P360" s="69">
        <f t="shared" si="195"/>
        <v>83773.135248818609</v>
      </c>
      <c r="Q360" s="69">
        <f t="shared" si="195"/>
        <v>87942.159613319134</v>
      </c>
      <c r="R360" s="69">
        <f t="shared" si="195"/>
        <v>99436.375109818415</v>
      </c>
      <c r="S360" s="69">
        <f t="shared" si="195"/>
        <v>123134.26300715044</v>
      </c>
      <c r="T360" s="69">
        <f t="shared" si="195"/>
        <v>108045.94539651621</v>
      </c>
      <c r="U360" s="69">
        <f t="shared" si="195"/>
        <v>108671.22131028384</v>
      </c>
      <c r="V360" s="69">
        <f t="shared" si="195"/>
        <v>128979.92464642962</v>
      </c>
      <c r="W360" s="69">
        <f t="shared" si="195"/>
        <v>84092.597128052003</v>
      </c>
      <c r="X360" s="69">
        <f t="shared" si="195"/>
        <v>84558.184694335141</v>
      </c>
      <c r="Y360" s="69">
        <f t="shared" si="195"/>
        <v>71999.329318616888</v>
      </c>
      <c r="Z360" s="69">
        <f t="shared" si="195"/>
        <v>82609.156465483626</v>
      </c>
      <c r="AA360" s="69">
        <f t="shared" ref="AA360:AE370" si="196">+Z360*AA343</f>
        <v>88392.006185205377</v>
      </c>
      <c r="AB360" s="69">
        <f t="shared" si="196"/>
        <v>75213.032859868064</v>
      </c>
      <c r="AC360" s="69">
        <f t="shared" si="196"/>
        <v>70417.654832231652</v>
      </c>
      <c r="AD360" s="69">
        <f t="shared" si="196"/>
        <v>84517.299678502284</v>
      </c>
      <c r="AE360" s="69">
        <f t="shared" si="196"/>
        <v>133968.49192452736</v>
      </c>
    </row>
    <row r="361" spans="1:40" x14ac:dyDescent="0.2">
      <c r="A361" s="30" t="s">
        <v>324</v>
      </c>
      <c r="B361" s="154" t="s">
        <v>340</v>
      </c>
      <c r="H361" s="69"/>
      <c r="I361" s="69"/>
      <c r="J361" s="69"/>
      <c r="K361" s="69"/>
      <c r="L361" s="69"/>
      <c r="M361" s="69">
        <f>+M284</f>
        <v>1762569</v>
      </c>
      <c r="N361" s="69">
        <f t="shared" ref="N361:Z361" si="197">+M361*N344</f>
        <v>1821988</v>
      </c>
      <c r="O361" s="69">
        <f t="shared" si="197"/>
        <v>1937311.9838693184</v>
      </c>
      <c r="P361" s="69">
        <f t="shared" si="197"/>
        <v>1967643.1364257487</v>
      </c>
      <c r="Q361" s="69">
        <f t="shared" si="197"/>
        <v>1927392.0036010134</v>
      </c>
      <c r="R361" s="69">
        <f t="shared" si="197"/>
        <v>1873329.9300917371</v>
      </c>
      <c r="S361" s="69">
        <f t="shared" si="197"/>
        <v>1918022.8512166133</v>
      </c>
      <c r="T361" s="69">
        <f t="shared" si="197"/>
        <v>1735492.0407443643</v>
      </c>
      <c r="U361" s="69">
        <f t="shared" si="197"/>
        <v>1703669.3264150321</v>
      </c>
      <c r="V361" s="69">
        <f t="shared" si="197"/>
        <v>1667467.34495905</v>
      </c>
      <c r="W361" s="69">
        <f t="shared" si="197"/>
        <v>1623965.0410374757</v>
      </c>
      <c r="X361" s="69">
        <f t="shared" si="197"/>
        <v>1674217.8198302039</v>
      </c>
      <c r="Y361" s="69">
        <f t="shared" si="197"/>
        <v>1721920.6069473671</v>
      </c>
      <c r="Z361" s="69">
        <f t="shared" si="197"/>
        <v>1769559.4513360783</v>
      </c>
      <c r="AA361" s="69">
        <f t="shared" si="196"/>
        <v>1759444.8221200365</v>
      </c>
      <c r="AB361" s="69">
        <f t="shared" si="196"/>
        <v>1827767.7218846811</v>
      </c>
      <c r="AC361" s="69">
        <f t="shared" si="196"/>
        <v>1885460.950004925</v>
      </c>
      <c r="AD361" s="69">
        <f t="shared" si="196"/>
        <v>1910227.0089125976</v>
      </c>
      <c r="AE361" s="69">
        <f t="shared" si="196"/>
        <v>1940831.529351145</v>
      </c>
    </row>
    <row r="362" spans="1:40" x14ac:dyDescent="0.2">
      <c r="A362" s="30" t="s">
        <v>325</v>
      </c>
      <c r="B362" s="154" t="s">
        <v>341</v>
      </c>
      <c r="H362" s="69"/>
      <c r="I362" s="69"/>
      <c r="J362" s="69"/>
      <c r="K362" s="69"/>
      <c r="L362" s="69"/>
      <c r="M362" s="69">
        <f>+M285</f>
        <v>474973</v>
      </c>
      <c r="N362" s="69">
        <f t="shared" ref="N362:Z362" si="198">+M362*N345</f>
        <v>539556</v>
      </c>
      <c r="O362" s="69">
        <f t="shared" si="198"/>
        <v>507932.43264274625</v>
      </c>
      <c r="P362" s="69">
        <f t="shared" si="198"/>
        <v>463815.96552014211</v>
      </c>
      <c r="Q362" s="69">
        <f t="shared" si="198"/>
        <v>445056.8504581665</v>
      </c>
      <c r="R362" s="69">
        <f t="shared" si="198"/>
        <v>399522.31494814315</v>
      </c>
      <c r="S362" s="69">
        <f t="shared" si="198"/>
        <v>406158.86859590391</v>
      </c>
      <c r="T362" s="69">
        <f t="shared" si="198"/>
        <v>387466.83330950176</v>
      </c>
      <c r="U362" s="69">
        <f t="shared" si="198"/>
        <v>342032.18094752944</v>
      </c>
      <c r="V362" s="69">
        <f t="shared" si="198"/>
        <v>279293.48536269553</v>
      </c>
      <c r="W362" s="69">
        <f t="shared" si="198"/>
        <v>273994.48054530425</v>
      </c>
      <c r="X362" s="69">
        <f t="shared" si="198"/>
        <v>321582.38054880942</v>
      </c>
      <c r="Y362" s="69">
        <f t="shared" si="198"/>
        <v>302070.49414547055</v>
      </c>
      <c r="Z362" s="69">
        <f t="shared" si="198"/>
        <v>306039.24386621424</v>
      </c>
      <c r="AA362" s="69">
        <f t="shared" si="196"/>
        <v>328544.74852559442</v>
      </c>
      <c r="AB362" s="69">
        <f t="shared" si="196"/>
        <v>335601.38287391554</v>
      </c>
      <c r="AC362" s="69">
        <f t="shared" si="196"/>
        <v>349466.00246099499</v>
      </c>
      <c r="AD362" s="69">
        <f t="shared" si="196"/>
        <v>371848.63974810793</v>
      </c>
      <c r="AE362" s="69">
        <f t="shared" si="196"/>
        <v>360529.47082552843</v>
      </c>
      <c r="AG362" s="3">
        <f>176/158</f>
        <v>1.1139240506329113</v>
      </c>
      <c r="AH362" s="3">
        <f>1217/1055</f>
        <v>1.1535545023696683</v>
      </c>
    </row>
    <row r="363" spans="1:40" ht="25.5" x14ac:dyDescent="0.2">
      <c r="A363" s="30" t="s">
        <v>326</v>
      </c>
      <c r="B363" s="154" t="s">
        <v>342</v>
      </c>
      <c r="H363" s="69"/>
      <c r="I363" s="69"/>
      <c r="J363" s="69"/>
      <c r="K363" s="69"/>
      <c r="L363" s="69"/>
      <c r="M363" s="69">
        <f>+M286</f>
        <v>549707</v>
      </c>
      <c r="N363" s="69">
        <f t="shared" ref="N363:Z363" si="199">+M363*N346</f>
        <v>634520</v>
      </c>
      <c r="O363" s="69">
        <f t="shared" si="199"/>
        <v>655765.46372294053</v>
      </c>
      <c r="P363" s="69">
        <f t="shared" si="199"/>
        <v>673836.66857367707</v>
      </c>
      <c r="Q363" s="69">
        <f t="shared" si="199"/>
        <v>703371.86321514286</v>
      </c>
      <c r="R363" s="69">
        <f t="shared" si="199"/>
        <v>710756.6333127385</v>
      </c>
      <c r="S363" s="69">
        <f t="shared" si="199"/>
        <v>719939.33725450712</v>
      </c>
      <c r="T363" s="69">
        <f t="shared" si="199"/>
        <v>690238.37011231715</v>
      </c>
      <c r="U363" s="69">
        <f t="shared" si="199"/>
        <v>657725.94089163234</v>
      </c>
      <c r="V363" s="69">
        <f t="shared" si="199"/>
        <v>599651.17304234684</v>
      </c>
      <c r="W363" s="69">
        <f t="shared" si="199"/>
        <v>675611.75071304012</v>
      </c>
      <c r="X363" s="69">
        <f t="shared" si="199"/>
        <v>690856.97053167783</v>
      </c>
      <c r="Y363" s="69">
        <f t="shared" si="199"/>
        <v>628433.72411327285</v>
      </c>
      <c r="Z363" s="69">
        <f t="shared" si="199"/>
        <v>641422.38297505339</v>
      </c>
      <c r="AA363" s="69">
        <f t="shared" si="196"/>
        <v>677581.01685982838</v>
      </c>
      <c r="AB363" s="69">
        <f t="shared" si="196"/>
        <v>706061.2637961877</v>
      </c>
      <c r="AC363" s="69">
        <f t="shared" si="196"/>
        <v>742534.64838689135</v>
      </c>
      <c r="AD363" s="69">
        <f t="shared" si="196"/>
        <v>767420.85563147569</v>
      </c>
      <c r="AE363" s="69">
        <f t="shared" si="196"/>
        <v>775936.02227837383</v>
      </c>
      <c r="AG363" s="3">
        <f>191/158</f>
        <v>1.2088607594936709</v>
      </c>
    </row>
    <row r="364" spans="1:40" x14ac:dyDescent="0.2">
      <c r="A364" s="30" t="s">
        <v>546</v>
      </c>
      <c r="B364" s="154" t="s">
        <v>547</v>
      </c>
      <c r="H364" s="69"/>
      <c r="I364" s="69"/>
      <c r="J364" s="69"/>
      <c r="K364" s="69"/>
      <c r="L364" s="69"/>
      <c r="M364" s="69">
        <f>SUM(M290:M293)</f>
        <v>2140477</v>
      </c>
      <c r="N364" s="69">
        <f t="shared" ref="N364:Z364" si="200">+M364*N347</f>
        <v>2230425.9999999995</v>
      </c>
      <c r="O364" s="69">
        <f t="shared" si="200"/>
        <v>2391757.7760784435</v>
      </c>
      <c r="P364" s="69">
        <f t="shared" si="200"/>
        <v>2513110.7650320167</v>
      </c>
      <c r="Q364" s="69">
        <f t="shared" si="200"/>
        <v>2684654.3206666941</v>
      </c>
      <c r="R364" s="69">
        <f t="shared" si="200"/>
        <v>2939008.1438037669</v>
      </c>
      <c r="S364" s="69">
        <f t="shared" si="200"/>
        <v>3047427.6124148406</v>
      </c>
      <c r="T364" s="69">
        <f t="shared" si="200"/>
        <v>3090046.1978710443</v>
      </c>
      <c r="U364" s="69">
        <f t="shared" si="200"/>
        <v>3243672.6194089041</v>
      </c>
      <c r="V364" s="69">
        <f t="shared" si="200"/>
        <v>2724684.5154478638</v>
      </c>
      <c r="W364" s="69">
        <f t="shared" si="200"/>
        <v>2909166.0299283648</v>
      </c>
      <c r="X364" s="69">
        <f t="shared" si="200"/>
        <v>3072987.3411448137</v>
      </c>
      <c r="Y364" s="69">
        <f t="shared" si="200"/>
        <v>2989466.401065411</v>
      </c>
      <c r="Z364" s="69">
        <f t="shared" si="200"/>
        <v>2975596.0588313006</v>
      </c>
      <c r="AA364" s="69">
        <f t="shared" si="196"/>
        <v>3153026.617424252</v>
      </c>
      <c r="AB364" s="69">
        <f t="shared" si="196"/>
        <v>3203528.6772656846</v>
      </c>
      <c r="AC364" s="69">
        <f t="shared" si="196"/>
        <v>3239314.3851639633</v>
      </c>
      <c r="AD364" s="69">
        <f t="shared" si="196"/>
        <v>3354048.5392531073</v>
      </c>
      <c r="AE364" s="69">
        <f t="shared" si="196"/>
        <v>3486080.7044262621</v>
      </c>
    </row>
    <row r="365" spans="1:40" ht="25.5" x14ac:dyDescent="0.2">
      <c r="A365" s="30" t="s">
        <v>331</v>
      </c>
      <c r="B365" s="154" t="s">
        <v>347</v>
      </c>
      <c r="H365" s="69"/>
      <c r="I365" s="69"/>
      <c r="J365" s="69"/>
      <c r="K365" s="69"/>
      <c r="L365" s="69"/>
      <c r="M365" s="69">
        <f>+M296</f>
        <v>997380</v>
      </c>
      <c r="N365" s="69">
        <f t="shared" ref="N365:Z365" si="201">+M365*N348</f>
        <v>1048500</v>
      </c>
      <c r="O365" s="69">
        <f t="shared" si="201"/>
        <v>1109867.0028531987</v>
      </c>
      <c r="P365" s="69">
        <f t="shared" si="201"/>
        <v>1166423.0262899657</v>
      </c>
      <c r="Q365" s="69">
        <f t="shared" si="201"/>
        <v>1262599.5600037451</v>
      </c>
      <c r="R365" s="69">
        <f t="shared" si="201"/>
        <v>1313239.6933939189</v>
      </c>
      <c r="S365" s="69">
        <f t="shared" si="201"/>
        <v>1469942.4071966363</v>
      </c>
      <c r="T365" s="69">
        <f t="shared" si="201"/>
        <v>1474336.8341292462</v>
      </c>
      <c r="U365" s="69">
        <f t="shared" si="201"/>
        <v>1488488.8394095241</v>
      </c>
      <c r="V365" s="69">
        <f t="shared" si="201"/>
        <v>979920.83624673658</v>
      </c>
      <c r="W365" s="69">
        <f t="shared" si="201"/>
        <v>1059417.5957132718</v>
      </c>
      <c r="X365" s="69">
        <f t="shared" si="201"/>
        <v>1218461.2441845837</v>
      </c>
      <c r="Y365" s="69">
        <f t="shared" si="201"/>
        <v>1142454.9185661718</v>
      </c>
      <c r="Z365" s="69">
        <f t="shared" si="201"/>
        <v>1187746.0744341072</v>
      </c>
      <c r="AA365" s="69">
        <f t="shared" si="196"/>
        <v>1232047.631519997</v>
      </c>
      <c r="AB365" s="69">
        <f t="shared" si="196"/>
        <v>1305644.8458513324</v>
      </c>
      <c r="AC365" s="69">
        <f t="shared" si="196"/>
        <v>1350883.1603287633</v>
      </c>
      <c r="AD365" s="69">
        <f t="shared" si="196"/>
        <v>1486240.7370598069</v>
      </c>
      <c r="AE365" s="69">
        <f t="shared" si="196"/>
        <v>1546376.9140509975</v>
      </c>
    </row>
    <row r="366" spans="1:40" x14ac:dyDescent="0.2">
      <c r="A366" s="30" t="s">
        <v>548</v>
      </c>
      <c r="B366" s="154" t="s">
        <v>549</v>
      </c>
      <c r="H366" s="69"/>
      <c r="I366" s="69"/>
      <c r="J366" s="69"/>
      <c r="K366" s="69"/>
      <c r="L366" s="69"/>
      <c r="M366" s="69">
        <f>SUM(M299:M302)</f>
        <v>4813184</v>
      </c>
      <c r="N366" s="69">
        <f t="shared" ref="N366:Z366" si="202">+M366*N349</f>
        <v>5344842.3691654727</v>
      </c>
      <c r="O366" s="69">
        <f t="shared" si="202"/>
        <v>5753490.3980029831</v>
      </c>
      <c r="P366" s="69">
        <f t="shared" si="202"/>
        <v>6603504.2389064459</v>
      </c>
      <c r="Q366" s="69">
        <f t="shared" si="202"/>
        <v>7573326.592570168</v>
      </c>
      <c r="R366" s="69">
        <f t="shared" si="202"/>
        <v>8435255.514724778</v>
      </c>
      <c r="S366" s="69">
        <f t="shared" si="202"/>
        <v>9552961.5144040305</v>
      </c>
      <c r="T366" s="69">
        <f t="shared" si="202"/>
        <v>10635326.067691881</v>
      </c>
      <c r="U366" s="69">
        <f t="shared" si="202"/>
        <v>10851457.586034272</v>
      </c>
      <c r="V366" s="69">
        <f t="shared" si="202"/>
        <v>8412143.2141994443</v>
      </c>
      <c r="W366" s="69">
        <f t="shared" si="202"/>
        <v>11116354.773675328</v>
      </c>
      <c r="X366" s="69">
        <f t="shared" si="202"/>
        <v>11685557.120297885</v>
      </c>
      <c r="Y366" s="69">
        <f t="shared" si="202"/>
        <v>10982102.347699622</v>
      </c>
      <c r="Z366" s="69">
        <f t="shared" si="202"/>
        <v>11721376.801443828</v>
      </c>
      <c r="AA366" s="69">
        <f t="shared" si="196"/>
        <v>13231230.201393533</v>
      </c>
      <c r="AB366" s="69">
        <f t="shared" si="196"/>
        <v>14574104.214926317</v>
      </c>
      <c r="AC366" s="69">
        <f t="shared" si="196"/>
        <v>14992511.699703474</v>
      </c>
      <c r="AD366" s="69">
        <f t="shared" si="196"/>
        <v>15420988.626273962</v>
      </c>
      <c r="AE366" s="69">
        <f t="shared" si="196"/>
        <v>15426023.857015783</v>
      </c>
    </row>
    <row r="367" spans="1:40" x14ac:dyDescent="0.2">
      <c r="A367" s="30" t="s">
        <v>550</v>
      </c>
      <c r="B367" s="154" t="s">
        <v>352</v>
      </c>
      <c r="H367" s="69"/>
      <c r="I367" s="69"/>
      <c r="J367" s="69"/>
      <c r="K367" s="69"/>
      <c r="L367" s="69"/>
      <c r="M367" s="69">
        <f>+M305</f>
        <v>291893</v>
      </c>
      <c r="N367" s="69">
        <f t="shared" ref="N367:Z367" si="203">+M367*N350</f>
        <v>340141</v>
      </c>
      <c r="O367" s="69">
        <f t="shared" si="203"/>
        <v>402483.08137906482</v>
      </c>
      <c r="P367" s="69">
        <f t="shared" si="203"/>
        <v>407129.86471812421</v>
      </c>
      <c r="Q367" s="69">
        <f t="shared" si="203"/>
        <v>419311.21699608275</v>
      </c>
      <c r="R367" s="69">
        <f t="shared" si="203"/>
        <v>415758.41758807923</v>
      </c>
      <c r="S367" s="69">
        <f t="shared" si="203"/>
        <v>441021.86239556549</v>
      </c>
      <c r="T367" s="69">
        <f t="shared" si="203"/>
        <v>472058.0819099751</v>
      </c>
      <c r="U367" s="69">
        <f t="shared" si="203"/>
        <v>454965.89654404129</v>
      </c>
      <c r="V367" s="69">
        <f t="shared" si="203"/>
        <v>437075.51779903821</v>
      </c>
      <c r="W367" s="69">
        <f t="shared" si="203"/>
        <v>471627.76463907387</v>
      </c>
      <c r="X367" s="69">
        <f t="shared" si="203"/>
        <v>467454.19263823563</v>
      </c>
      <c r="Y367" s="69">
        <f t="shared" si="203"/>
        <v>479976.92284917884</v>
      </c>
      <c r="Z367" s="69">
        <f t="shared" si="203"/>
        <v>513891.03821378952</v>
      </c>
      <c r="AA367" s="69">
        <f t="shared" si="196"/>
        <v>538336.28991630208</v>
      </c>
      <c r="AB367" s="69">
        <f t="shared" si="196"/>
        <v>586723.09982740169</v>
      </c>
      <c r="AC367" s="69">
        <f t="shared" si="196"/>
        <v>618048.54141126981</v>
      </c>
      <c r="AD367" s="69">
        <f t="shared" si="196"/>
        <v>637421.34953921579</v>
      </c>
      <c r="AE367" s="69">
        <f t="shared" si="196"/>
        <v>615024.89932543773</v>
      </c>
    </row>
    <row r="368" spans="1:40" ht="25.5" x14ac:dyDescent="0.2">
      <c r="A368" s="28" t="s">
        <v>403</v>
      </c>
      <c r="B368" s="71" t="s">
        <v>353</v>
      </c>
      <c r="H368" s="69"/>
      <c r="I368" s="69"/>
      <c r="J368" s="69"/>
      <c r="K368" s="69"/>
      <c r="L368" s="69"/>
      <c r="M368" s="69">
        <f>+M308</f>
        <v>662086</v>
      </c>
      <c r="N368" s="69">
        <f t="shared" ref="N368:Z368" si="204">+M368*N351</f>
        <v>640828</v>
      </c>
      <c r="O368" s="69">
        <f t="shared" si="204"/>
        <v>704193.48102954321</v>
      </c>
      <c r="P368" s="69">
        <f t="shared" si="204"/>
        <v>712076.76818275813</v>
      </c>
      <c r="Q368" s="69">
        <f t="shared" si="204"/>
        <v>752030.57059877808</v>
      </c>
      <c r="R368" s="69">
        <f t="shared" si="204"/>
        <v>694872.62828927324</v>
      </c>
      <c r="S368" s="69">
        <f t="shared" si="204"/>
        <v>654455.3811706109</v>
      </c>
      <c r="T368" s="69">
        <f t="shared" si="204"/>
        <v>728430.30106393865</v>
      </c>
      <c r="U368" s="69">
        <f t="shared" si="204"/>
        <v>691182.24673078803</v>
      </c>
      <c r="V368" s="69">
        <f t="shared" si="204"/>
        <v>662570.61528685072</v>
      </c>
      <c r="W368" s="69">
        <f t="shared" si="204"/>
        <v>621725.28133430192</v>
      </c>
      <c r="X368" s="69">
        <f t="shared" si="204"/>
        <v>590157.45617291157</v>
      </c>
      <c r="Y368" s="69">
        <f t="shared" si="204"/>
        <v>566534.56162077549</v>
      </c>
      <c r="Z368" s="69">
        <f t="shared" si="204"/>
        <v>539543.05469565711</v>
      </c>
      <c r="AA368" s="69">
        <f t="shared" si="196"/>
        <v>523415.74291702977</v>
      </c>
      <c r="AB368" s="69">
        <f t="shared" si="196"/>
        <v>540606.55361019692</v>
      </c>
      <c r="AC368" s="69">
        <f t="shared" si="196"/>
        <v>584371.58415037813</v>
      </c>
      <c r="AD368" s="69">
        <f t="shared" si="196"/>
        <v>551052.22221218445</v>
      </c>
      <c r="AE368" s="69">
        <f t="shared" si="196"/>
        <v>519811.43518970866</v>
      </c>
    </row>
    <row r="369" spans="1:48" x14ac:dyDescent="0.2">
      <c r="A369" s="65" t="s">
        <v>176</v>
      </c>
      <c r="B369" s="155" t="s">
        <v>196</v>
      </c>
      <c r="H369" s="69"/>
      <c r="I369" s="69"/>
      <c r="J369" s="69"/>
      <c r="K369" s="69"/>
      <c r="L369" s="69"/>
      <c r="M369" s="69">
        <f>+M312</f>
        <v>1411041</v>
      </c>
      <c r="N369" s="69">
        <f t="shared" ref="N369:Z369" si="205">+M369*N352</f>
        <v>1661870</v>
      </c>
      <c r="O369" s="69">
        <f t="shared" si="205"/>
        <v>1939784.1997602687</v>
      </c>
      <c r="P369" s="69">
        <f t="shared" si="205"/>
        <v>1936229.1465614489</v>
      </c>
      <c r="Q369" s="69">
        <f t="shared" si="205"/>
        <v>2062509.6717963563</v>
      </c>
      <c r="R369" s="69">
        <f t="shared" si="205"/>
        <v>2256152.7829497266</v>
      </c>
      <c r="S369" s="69">
        <f t="shared" si="205"/>
        <v>2212824.8004291803</v>
      </c>
      <c r="T369" s="69">
        <f t="shared" si="205"/>
        <v>1970491.42001791</v>
      </c>
      <c r="U369" s="69">
        <f t="shared" si="205"/>
        <v>1958152.3096348057</v>
      </c>
      <c r="V369" s="69">
        <f t="shared" si="205"/>
        <v>1843433.0596420548</v>
      </c>
      <c r="W369" s="69">
        <f t="shared" si="205"/>
        <v>1588475.150037606</v>
      </c>
      <c r="X369" s="69">
        <f t="shared" si="205"/>
        <v>1496035.4261894301</v>
      </c>
      <c r="Y369" s="69">
        <f t="shared" si="205"/>
        <v>1402411.6485494932</v>
      </c>
      <c r="Z369" s="69">
        <f t="shared" si="205"/>
        <v>1582602.7847833289</v>
      </c>
      <c r="AA369" s="69">
        <f t="shared" si="196"/>
        <v>1801536.4413841434</v>
      </c>
      <c r="AB369" s="69">
        <f t="shared" si="196"/>
        <v>1874941.1839750463</v>
      </c>
      <c r="AC369" s="69">
        <f t="shared" si="196"/>
        <v>1647677.1753148297</v>
      </c>
      <c r="AD369" s="69">
        <f t="shared" si="196"/>
        <v>2031973.6668000207</v>
      </c>
      <c r="AE369" s="69">
        <f t="shared" si="196"/>
        <v>2416715.7338230773</v>
      </c>
    </row>
    <row r="370" spans="1:48" x14ac:dyDescent="0.2">
      <c r="A370" s="65" t="s">
        <v>733</v>
      </c>
      <c r="B370" s="155" t="s">
        <v>734</v>
      </c>
      <c r="H370" s="69"/>
      <c r="I370" s="69"/>
      <c r="J370" s="69"/>
      <c r="K370" s="69"/>
      <c r="L370" s="69"/>
      <c r="M370" s="69">
        <f>SUM(M313:M339)</f>
        <v>17994075</v>
      </c>
      <c r="N370" s="69">
        <f t="shared" ref="N370:Z370" si="206">+M370*N353</f>
        <v>19541268</v>
      </c>
      <c r="O370" s="69">
        <f t="shared" si="206"/>
        <v>21392648.849112492</v>
      </c>
      <c r="P370" s="69">
        <f t="shared" si="206"/>
        <v>22034068.185123399</v>
      </c>
      <c r="Q370" s="69">
        <f t="shared" si="206"/>
        <v>22694125.550911892</v>
      </c>
      <c r="R370" s="69">
        <f t="shared" si="206"/>
        <v>23941844.848738041</v>
      </c>
      <c r="S370" s="69">
        <f t="shared" si="206"/>
        <v>24894665.912167758</v>
      </c>
      <c r="T370" s="69">
        <f t="shared" si="206"/>
        <v>24777969.969687212</v>
      </c>
      <c r="U370" s="69">
        <f t="shared" si="206"/>
        <v>25483449.433225222</v>
      </c>
      <c r="V370" s="69">
        <f t="shared" si="206"/>
        <v>24339343.515258413</v>
      </c>
      <c r="W370" s="69">
        <f t="shared" si="206"/>
        <v>23798469.100395661</v>
      </c>
      <c r="X370" s="69">
        <f t="shared" si="206"/>
        <v>23883856.612528272</v>
      </c>
      <c r="Y370" s="69">
        <f t="shared" si="206"/>
        <v>23477348.048468728</v>
      </c>
      <c r="Z370" s="69">
        <f t="shared" si="206"/>
        <v>24512182.623230327</v>
      </c>
      <c r="AA370" s="69">
        <f t="shared" si="196"/>
        <v>25656319.024905413</v>
      </c>
      <c r="AB370" s="69">
        <f t="shared" si="196"/>
        <v>26538052.99263075</v>
      </c>
      <c r="AC370" s="69">
        <f t="shared" si="196"/>
        <v>27542118.405742183</v>
      </c>
      <c r="AD370" s="69">
        <f t="shared" si="196"/>
        <v>28998618.945291944</v>
      </c>
      <c r="AE370" s="69">
        <f t="shared" si="196"/>
        <v>30596705.862546075</v>
      </c>
    </row>
    <row r="371" spans="1:48" x14ac:dyDescent="0.2">
      <c r="A371" s="65" t="s">
        <v>735</v>
      </c>
      <c r="B371" s="155"/>
      <c r="H371" s="69"/>
      <c r="I371" s="69"/>
      <c r="J371" s="69"/>
      <c r="K371" s="69"/>
      <c r="L371" s="69"/>
      <c r="M371" s="69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</row>
    <row r="372" spans="1:48" x14ac:dyDescent="0.2">
      <c r="A372" s="68"/>
      <c r="H372" s="69"/>
      <c r="I372" s="69"/>
      <c r="J372" s="69"/>
      <c r="K372" s="69"/>
      <c r="L372" s="69"/>
      <c r="M372" s="69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</row>
    <row r="373" spans="1:48" x14ac:dyDescent="0.2">
      <c r="A373" s="68"/>
      <c r="H373" s="69"/>
      <c r="I373" s="69"/>
      <c r="J373" s="69"/>
      <c r="K373" s="69"/>
      <c r="L373" s="69"/>
      <c r="M373" s="69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</row>
    <row r="374" spans="1:48" x14ac:dyDescent="0.2">
      <c r="A374" s="68"/>
      <c r="H374" s="69"/>
      <c r="I374" s="69"/>
      <c r="J374" s="69"/>
      <c r="K374" s="69"/>
      <c r="L374" s="69"/>
      <c r="M374" s="69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P374" s="3" t="s">
        <v>43</v>
      </c>
      <c r="AQ374" s="3" t="s">
        <v>43</v>
      </c>
      <c r="AR374" s="3" t="s">
        <v>43</v>
      </c>
    </row>
    <row r="375" spans="1:48" x14ac:dyDescent="0.2">
      <c r="A375" s="65"/>
      <c r="AV375" s="3" t="s">
        <v>826</v>
      </c>
    </row>
    <row r="376" spans="1:48" ht="38.25" x14ac:dyDescent="0.2">
      <c r="A376" s="65" t="s">
        <v>742</v>
      </c>
      <c r="L376" s="234"/>
      <c r="M376" s="319" t="s">
        <v>0</v>
      </c>
      <c r="N376" s="319" t="s">
        <v>1</v>
      </c>
      <c r="O376" s="319" t="s">
        <v>2</v>
      </c>
      <c r="P376" s="319" t="s">
        <v>6</v>
      </c>
      <c r="Q376" s="319" t="s">
        <v>5</v>
      </c>
      <c r="R376" s="319" t="s">
        <v>13</v>
      </c>
      <c r="S376" s="319" t="s">
        <v>14</v>
      </c>
      <c r="T376" s="319" t="s">
        <v>15</v>
      </c>
      <c r="U376" s="319" t="s">
        <v>20</v>
      </c>
      <c r="V376" s="319" t="s">
        <v>32</v>
      </c>
      <c r="W376" s="319" t="s">
        <v>33</v>
      </c>
      <c r="X376" s="319" t="s">
        <v>34</v>
      </c>
      <c r="Y376" s="319" t="s">
        <v>35</v>
      </c>
      <c r="Z376" s="319" t="s">
        <v>170</v>
      </c>
      <c r="AA376" s="319" t="s">
        <v>724</v>
      </c>
      <c r="AB376" s="319" t="s">
        <v>725</v>
      </c>
      <c r="AC376" s="319" t="s">
        <v>727</v>
      </c>
      <c r="AD376" s="319" t="s">
        <v>728</v>
      </c>
      <c r="AE376" s="319" t="s">
        <v>729</v>
      </c>
      <c r="AF376" s="319" t="s">
        <v>730</v>
      </c>
      <c r="AG376" s="319" t="s">
        <v>731</v>
      </c>
      <c r="AH376" s="319" t="s">
        <v>732</v>
      </c>
      <c r="AI376" s="319" t="s">
        <v>810</v>
      </c>
      <c r="AJ376" s="319" t="s">
        <v>811</v>
      </c>
      <c r="AK376" s="319" t="s">
        <v>812</v>
      </c>
      <c r="AL376" s="319" t="s">
        <v>813</v>
      </c>
      <c r="AM376" s="319" t="s">
        <v>814</v>
      </c>
      <c r="AN376" s="319" t="s">
        <v>815</v>
      </c>
      <c r="AO376" s="234" t="s">
        <v>837</v>
      </c>
      <c r="AP376" s="234" t="s">
        <v>745</v>
      </c>
      <c r="AQ376" s="234" t="s">
        <v>836</v>
      </c>
      <c r="AR376" s="234" t="s">
        <v>746</v>
      </c>
      <c r="AS376" s="320" t="s">
        <v>835</v>
      </c>
      <c r="AU376" s="3" t="s">
        <v>827</v>
      </c>
      <c r="AV376" s="3" t="s">
        <v>828</v>
      </c>
    </row>
    <row r="377" spans="1:48" x14ac:dyDescent="0.2">
      <c r="A377" s="28" t="s">
        <v>172</v>
      </c>
      <c r="B377" s="71" t="s">
        <v>192</v>
      </c>
      <c r="L377" s="234"/>
      <c r="M377" s="297">
        <f t="shared" ref="M377:Z377" si="207">+M993*1000/M360</f>
        <v>349.85440029414082</v>
      </c>
      <c r="N377" s="297">
        <f t="shared" si="207"/>
        <v>293.78598656078191</v>
      </c>
      <c r="O377" s="297">
        <f t="shared" si="207"/>
        <v>266.31530012295434</v>
      </c>
      <c r="P377" s="297">
        <f t="shared" si="207"/>
        <v>169.40658789776089</v>
      </c>
      <c r="Q377" s="297">
        <f t="shared" si="207"/>
        <v>120.20650898819812</v>
      </c>
      <c r="R377" s="297">
        <f t="shared" si="207"/>
        <v>53.160696919633047</v>
      </c>
      <c r="S377" s="297">
        <f t="shared" si="207"/>
        <v>33.214142839856883</v>
      </c>
      <c r="T377" s="297">
        <f t="shared" si="207"/>
        <v>40.375952878104592</v>
      </c>
      <c r="U377" s="297">
        <f t="shared" si="207"/>
        <v>41.953140353347258</v>
      </c>
      <c r="V377" s="297">
        <f t="shared" si="207"/>
        <v>35.071465674989589</v>
      </c>
      <c r="W377" s="297">
        <f t="shared" si="207"/>
        <v>53.075825369069456</v>
      </c>
      <c r="X377" s="297">
        <f t="shared" si="207"/>
        <v>46.193009158363317</v>
      </c>
      <c r="Y377" s="297">
        <f t="shared" si="207"/>
        <v>157.03064329901443</v>
      </c>
      <c r="Z377" s="297">
        <f t="shared" si="207"/>
        <v>52.353155328574758</v>
      </c>
      <c r="AA377" s="297">
        <f>+AA993*1000/AA360</f>
        <v>34.087562100206213</v>
      </c>
      <c r="AB377" s="297">
        <f>+AB993*1000/AB360</f>
        <v>40.62293307188623</v>
      </c>
      <c r="AC377" s="297">
        <f>+AC993*1000/AC360</f>
        <v>37.59723334024153</v>
      </c>
      <c r="AD377" s="297">
        <f>+AD993*1000/AD360</f>
        <v>21.888441859087834</v>
      </c>
      <c r="AE377" s="297">
        <f>+AE993*1000/AE360</f>
        <v>15.381452537070274</v>
      </c>
      <c r="AF377" s="297">
        <f>+AE377*AF390</f>
        <v>13.547574686852975</v>
      </c>
      <c r="AG377" s="297">
        <f>+AF377*AG390</f>
        <v>11.884227357268911</v>
      </c>
      <c r="AH377" s="297">
        <f>+AG377*AH390</f>
        <v>10.393967078461106</v>
      </c>
      <c r="AI377" s="297">
        <f t="shared" ref="AI377:AI387" si="208">+AH377*AI390</f>
        <v>9.0701857072770782</v>
      </c>
      <c r="AJ377" s="297">
        <f t="shared" ref="AJ377:AJ387" si="209">+AI377*AJ390</f>
        <v>7.9014857331833728</v>
      </c>
      <c r="AK377" s="297">
        <f t="shared" ref="AK377:AK387" si="210">+AJ377*AK390</f>
        <v>6.874320883102838</v>
      </c>
      <c r="AL377" s="297">
        <f t="shared" ref="AL377:AL387" si="211">+AK377*AL390</f>
        <v>5.9745598778458948</v>
      </c>
      <c r="AM377" s="297">
        <f t="shared" ref="AM377:AM387" si="212">+AL377*AM390</f>
        <v>5.188384842167598</v>
      </c>
      <c r="AN377" s="297">
        <f t="shared" ref="AN377:AN387" si="213">+AM377*AN390</f>
        <v>4.5027805765418369</v>
      </c>
      <c r="AO377" s="278">
        <f>+AN377*100/AE377</f>
        <v>29.274092064386316</v>
      </c>
      <c r="AP377" s="278">
        <f t="shared" ref="AP377:AP387" si="214">+AH377*100/Z377</f>
        <v>19.853563769418113</v>
      </c>
      <c r="AQ377" s="278">
        <f>+AE377*100/Z377</f>
        <v>29.380182417916192</v>
      </c>
      <c r="AR377" s="278">
        <f t="shared" ref="AR377:AR387" si="215">+Z377*100/M377</f>
        <v>14.964269503130083</v>
      </c>
      <c r="AS377" s="321">
        <f>+P390</f>
        <v>29.915524581698413</v>
      </c>
      <c r="AU377" s="60">
        <v>20.779358106842373</v>
      </c>
      <c r="AV377" s="60">
        <v>30.557628742271749</v>
      </c>
    </row>
    <row r="378" spans="1:48" x14ac:dyDescent="0.2">
      <c r="A378" s="30" t="s">
        <v>324</v>
      </c>
      <c r="B378" s="154" t="s">
        <v>340</v>
      </c>
      <c r="L378" s="234"/>
      <c r="M378" s="297">
        <f t="shared" ref="M378:Z378" si="216">+M995*1000/M361</f>
        <v>41.142570305049048</v>
      </c>
      <c r="N378" s="297">
        <f t="shared" si="216"/>
        <v>39.322709589744825</v>
      </c>
      <c r="O378" s="297">
        <f t="shared" si="216"/>
        <v>36.494676432440414</v>
      </c>
      <c r="P378" s="297">
        <f t="shared" si="216"/>
        <v>35.711298303635054</v>
      </c>
      <c r="Q378" s="297">
        <f t="shared" si="216"/>
        <v>34.623987686634869</v>
      </c>
      <c r="R378" s="297">
        <f t="shared" si="216"/>
        <v>25.138345619339933</v>
      </c>
      <c r="S378" s="297">
        <f t="shared" si="216"/>
        <v>22.895252250068516</v>
      </c>
      <c r="T378" s="297">
        <f t="shared" si="216"/>
        <v>22.786069351858774</v>
      </c>
      <c r="U378" s="297">
        <f t="shared" si="216"/>
        <v>25.918999253757054</v>
      </c>
      <c r="V378" s="297">
        <f t="shared" si="216"/>
        <v>24.46609831570758</v>
      </c>
      <c r="W378" s="297">
        <f t="shared" si="216"/>
        <v>25.577816609564227</v>
      </c>
      <c r="X378" s="297">
        <f t="shared" si="216"/>
        <v>24.968546807272403</v>
      </c>
      <c r="Y378" s="297">
        <f t="shared" si="216"/>
        <v>25.147250009839492</v>
      </c>
      <c r="Z378" s="297">
        <f t="shared" si="216"/>
        <v>24.569416397495623</v>
      </c>
      <c r="AA378" s="297">
        <f t="shared" ref="AA378:AE385" si="217">+AA995*1000/AA361</f>
        <v>26.476170820162213</v>
      </c>
      <c r="AB378" s="297">
        <f t="shared" si="217"/>
        <v>23.414224076498982</v>
      </c>
      <c r="AC378" s="297">
        <f t="shared" si="217"/>
        <v>19.370007106169236</v>
      </c>
      <c r="AD378" s="297">
        <f t="shared" si="217"/>
        <v>19.856619042148367</v>
      </c>
      <c r="AE378" s="297">
        <f t="shared" si="217"/>
        <v>19.15870101947036</v>
      </c>
      <c r="AF378" s="297">
        <f t="shared" ref="AF378:AH387" si="218">+AE378*AF391</f>
        <v>18.488601762935762</v>
      </c>
      <c r="AG378" s="297">
        <f t="shared" si="218"/>
        <v>17.841007105818704</v>
      </c>
      <c r="AH378" s="297">
        <f t="shared" si="218"/>
        <v>17.215429145603803</v>
      </c>
      <c r="AI378" s="297">
        <f t="shared" si="208"/>
        <v>16.6113035843528</v>
      </c>
      <c r="AJ378" s="297">
        <f t="shared" si="209"/>
        <v>16.028023538213315</v>
      </c>
      <c r="AK378" s="297">
        <f t="shared" si="210"/>
        <v>15.464961072593386</v>
      </c>
      <c r="AL378" s="297">
        <f t="shared" si="211"/>
        <v>14.921481088397991</v>
      </c>
      <c r="AM378" s="297">
        <f t="shared" si="212"/>
        <v>14.396950348406969</v>
      </c>
      <c r="AN378" s="297">
        <f t="shared" si="213"/>
        <v>13.890743361670621</v>
      </c>
      <c r="AO378" s="278">
        <f t="shared" ref="AO378:AO387" si="219">+AN378*100/AE378</f>
        <v>72.50357603865686</v>
      </c>
      <c r="AP378" s="278">
        <f t="shared" si="214"/>
        <v>70.068531002464439</v>
      </c>
      <c r="AQ378" s="278">
        <f t="shared" ref="AQ378:AQ387" si="220">+AE378*100/Z378</f>
        <v>77.977843305318487</v>
      </c>
      <c r="AR378" s="278">
        <f t="shared" si="215"/>
        <v>59.717747859035555</v>
      </c>
      <c r="AS378" s="321">
        <f t="shared" ref="AS378:AS387" si="221">+P391</f>
        <v>21.655144412889832</v>
      </c>
      <c r="AU378" s="60">
        <v>19.532357402758525</v>
      </c>
      <c r="AV378" s="60">
        <v>20.828654262754736</v>
      </c>
    </row>
    <row r="379" spans="1:48" x14ac:dyDescent="0.2">
      <c r="A379" s="30" t="s">
        <v>325</v>
      </c>
      <c r="B379" s="154" t="s">
        <v>341</v>
      </c>
      <c r="L379" s="234"/>
      <c r="M379" s="297">
        <f t="shared" ref="M379:Z379" si="222">+M996*1000/M362</f>
        <v>12.689683413583509</v>
      </c>
      <c r="N379" s="297">
        <f t="shared" si="222"/>
        <v>10.119935650794357</v>
      </c>
      <c r="O379" s="297">
        <f t="shared" si="222"/>
        <v>10.238865773822074</v>
      </c>
      <c r="P379" s="297">
        <f t="shared" si="222"/>
        <v>10.593906560524848</v>
      </c>
      <c r="Q379" s="297">
        <f t="shared" si="222"/>
        <v>10.177326773730345</v>
      </c>
      <c r="R379" s="297">
        <f t="shared" si="222"/>
        <v>4.0814240881930459</v>
      </c>
      <c r="S379" s="297">
        <f t="shared" si="222"/>
        <v>4.7560675128872001</v>
      </c>
      <c r="T379" s="297">
        <f t="shared" si="222"/>
        <v>3.7585204069240459</v>
      </c>
      <c r="U379" s="297">
        <f t="shared" si="222"/>
        <v>3.5328517821116097</v>
      </c>
      <c r="V379" s="297">
        <f t="shared" si="222"/>
        <v>4.4759726435315335</v>
      </c>
      <c r="W379" s="297">
        <f t="shared" si="222"/>
        <v>4.6517141420637396</v>
      </c>
      <c r="X379" s="297">
        <f t="shared" si="222"/>
        <v>2.6111971637468145</v>
      </c>
      <c r="Y379" s="297">
        <f t="shared" si="222"/>
        <v>4.9263997273542177</v>
      </c>
      <c r="Z379" s="297">
        <f t="shared" si="222"/>
        <v>4.2373879363226443</v>
      </c>
      <c r="AA379" s="297">
        <f t="shared" si="217"/>
        <v>2.0828882612521493</v>
      </c>
      <c r="AB379" s="297">
        <f t="shared" si="217"/>
        <v>1.8103203115472657</v>
      </c>
      <c r="AC379" s="297">
        <f t="shared" si="217"/>
        <v>1.6063880207135661</v>
      </c>
      <c r="AD379" s="297">
        <f t="shared" si="217"/>
        <v>1.3989294148080769</v>
      </c>
      <c r="AE379" s="297">
        <f t="shared" si="217"/>
        <v>1.3345677369960254</v>
      </c>
      <c r="AF379" s="297">
        <f t="shared" si="218"/>
        <v>1.1849105773820037</v>
      </c>
      <c r="AG379" s="297">
        <f t="shared" si="218"/>
        <v>1.0512044111074208</v>
      </c>
      <c r="AH379" s="297">
        <f t="shared" si="218"/>
        <v>0.93204010473577048</v>
      </c>
      <c r="AI379" s="297">
        <f t="shared" si="208"/>
        <v>0.82602110646030391</v>
      </c>
      <c r="AJ379" s="297">
        <f t="shared" si="209"/>
        <v>0.73181693222742872</v>
      </c>
      <c r="AK379" s="297">
        <f t="shared" si="210"/>
        <v>0.64818941021063736</v>
      </c>
      <c r="AL379" s="297">
        <f t="shared" si="211"/>
        <v>0.57400325207955594</v>
      </c>
      <c r="AM379" s="297">
        <f t="shared" si="212"/>
        <v>0.50822768606602797</v>
      </c>
      <c r="AN379" s="297">
        <f t="shared" si="213"/>
        <v>0.44993311438998879</v>
      </c>
      <c r="AO379" s="278">
        <f t="shared" si="219"/>
        <v>33.713771277188371</v>
      </c>
      <c r="AP379" s="278">
        <f t="shared" si="214"/>
        <v>21.995628409340966</v>
      </c>
      <c r="AQ379" s="278">
        <f t="shared" si="220"/>
        <v>31.495056790910926</v>
      </c>
      <c r="AR379" s="278">
        <f t="shared" si="215"/>
        <v>33.392384965150406</v>
      </c>
      <c r="AS379" s="321">
        <f t="shared" si="221"/>
        <v>1.6466187490634165</v>
      </c>
      <c r="AU379" s="60">
        <v>1.3806352481078292</v>
      </c>
      <c r="AV379" s="60">
        <v>2.9843299329366739</v>
      </c>
    </row>
    <row r="380" spans="1:48" ht="25.5" x14ac:dyDescent="0.2">
      <c r="A380" s="30" t="s">
        <v>326</v>
      </c>
      <c r="B380" s="154" t="s">
        <v>342</v>
      </c>
      <c r="L380" s="234"/>
      <c r="M380" s="297">
        <f t="shared" ref="M380:Z380" si="223">+M997*1000/M363</f>
        <v>29.996408996065178</v>
      </c>
      <c r="N380" s="297">
        <f t="shared" si="223"/>
        <v>24.439557460757737</v>
      </c>
      <c r="O380" s="297">
        <f t="shared" si="223"/>
        <v>21.937710653938996</v>
      </c>
      <c r="P380" s="297">
        <f t="shared" si="223"/>
        <v>15.359110720268536</v>
      </c>
      <c r="Q380" s="297">
        <f t="shared" si="223"/>
        <v>13.561128186730466</v>
      </c>
      <c r="R380" s="297">
        <f t="shared" si="223"/>
        <v>6.3458669094339681</v>
      </c>
      <c r="S380" s="297">
        <f t="shared" si="223"/>
        <v>9.1707185013367134</v>
      </c>
      <c r="T380" s="297">
        <f t="shared" si="223"/>
        <v>10.249953213769837</v>
      </c>
      <c r="U380" s="297">
        <f t="shared" si="223"/>
        <v>9.0916043115064475</v>
      </c>
      <c r="V380" s="297">
        <f t="shared" si="223"/>
        <v>2.3883702131920286</v>
      </c>
      <c r="W380" s="297">
        <f t="shared" si="223"/>
        <v>0.87459402441769163</v>
      </c>
      <c r="X380" s="297">
        <f t="shared" si="223"/>
        <v>0.47219904251518552</v>
      </c>
      <c r="Y380" s="297">
        <f t="shared" si="223"/>
        <v>0.88884313264403714</v>
      </c>
      <c r="Z380" s="297">
        <f t="shared" si="223"/>
        <v>1.0337291270139353</v>
      </c>
      <c r="AA380" s="297">
        <f t="shared" si="217"/>
        <v>0.92438835270612818</v>
      </c>
      <c r="AB380" s="297">
        <f t="shared" si="217"/>
        <v>1.021341967016848</v>
      </c>
      <c r="AC380" s="297">
        <f t="shared" si="217"/>
        <v>1.2166893517530153</v>
      </c>
      <c r="AD380" s="297">
        <f t="shared" si="217"/>
        <v>1.1484571907741252</v>
      </c>
      <c r="AE380" s="297">
        <f t="shared" si="217"/>
        <v>1.0601183298394294</v>
      </c>
      <c r="AF380" s="297">
        <f t="shared" si="218"/>
        <v>0.84802233913524327</v>
      </c>
      <c r="AG380" s="297">
        <f t="shared" si="218"/>
        <v>0.68627144824614339</v>
      </c>
      <c r="AH380" s="297">
        <f t="shared" si="218"/>
        <v>0.5601602489102675</v>
      </c>
      <c r="AI380" s="297">
        <f t="shared" si="208"/>
        <v>0.46018039628865381</v>
      </c>
      <c r="AJ380" s="297">
        <f t="shared" si="209"/>
        <v>0.37990409422552146</v>
      </c>
      <c r="AK380" s="297">
        <f t="shared" si="210"/>
        <v>0.31481829279579659</v>
      </c>
      <c r="AL380" s="297">
        <f t="shared" si="211"/>
        <v>0.26165119313157248</v>
      </c>
      <c r="AM380" s="297">
        <f t="shared" si="212"/>
        <v>0.21796634355870606</v>
      </c>
      <c r="AN380" s="297">
        <f t="shared" si="213"/>
        <v>0.18190848270241453</v>
      </c>
      <c r="AO380" s="278">
        <f t="shared" si="219"/>
        <v>17.159262091993753</v>
      </c>
      <c r="AP380" s="278">
        <f t="shared" si="214"/>
        <v>54.188300810325934</v>
      </c>
      <c r="AQ380" s="278">
        <f t="shared" si="220"/>
        <v>102.55281602654681</v>
      </c>
      <c r="AR380" s="278">
        <f t="shared" si="215"/>
        <v>3.4461762644639773</v>
      </c>
      <c r="AS380" s="321">
        <f t="shared" si="221"/>
        <v>1.0741990384179094</v>
      </c>
      <c r="AU380" s="60">
        <v>1.1298736925098429</v>
      </c>
      <c r="AV380" s="60">
        <v>0.30971759824145489</v>
      </c>
    </row>
    <row r="381" spans="1:48" x14ac:dyDescent="0.2">
      <c r="A381" s="30" t="s">
        <v>546</v>
      </c>
      <c r="B381" s="154" t="s">
        <v>547</v>
      </c>
      <c r="L381" s="234"/>
      <c r="M381" s="297">
        <f t="shared" ref="M381:Z381" si="224">+M998*1000/M364</f>
        <v>23.40370300638596</v>
      </c>
      <c r="N381" s="297">
        <f t="shared" si="224"/>
        <v>22.03998473834147</v>
      </c>
      <c r="O381" s="297">
        <f t="shared" si="224"/>
        <v>21.682086086922869</v>
      </c>
      <c r="P381" s="297">
        <f t="shared" si="224"/>
        <v>19.204805323964749</v>
      </c>
      <c r="Q381" s="297">
        <f t="shared" si="224"/>
        <v>17.072482906707286</v>
      </c>
      <c r="R381" s="297">
        <f t="shared" si="224"/>
        <v>9.0068630996510244</v>
      </c>
      <c r="S381" s="297">
        <f t="shared" si="224"/>
        <v>9.3873780244876688</v>
      </c>
      <c r="T381" s="297">
        <f t="shared" si="224"/>
        <v>8.0125433131253345</v>
      </c>
      <c r="U381" s="297">
        <f t="shared" si="224"/>
        <v>6.8833552641538542</v>
      </c>
      <c r="V381" s="297">
        <f t="shared" si="224"/>
        <v>7.5376187164274953</v>
      </c>
      <c r="W381" s="297">
        <f t="shared" si="224"/>
        <v>7.176062756553657</v>
      </c>
      <c r="X381" s="297">
        <f t="shared" si="224"/>
        <v>7.3087339798910014</v>
      </c>
      <c r="Y381" s="297">
        <f t="shared" si="224"/>
        <v>14.066056733406961</v>
      </c>
      <c r="Z381" s="297">
        <f t="shared" si="224"/>
        <v>16.471930003580773</v>
      </c>
      <c r="AA381" s="297">
        <f t="shared" si="217"/>
        <v>14.065456268247132</v>
      </c>
      <c r="AB381" s="297">
        <f t="shared" si="217"/>
        <v>14.074301666150085</v>
      </c>
      <c r="AC381" s="297">
        <f t="shared" si="217"/>
        <v>13.515706039685284</v>
      </c>
      <c r="AD381" s="297">
        <f t="shared" si="217"/>
        <v>13.933366632316755</v>
      </c>
      <c r="AE381" s="297">
        <f t="shared" si="217"/>
        <v>13.934419228540122</v>
      </c>
      <c r="AF381" s="297">
        <f t="shared" si="218"/>
        <v>13.668285442698584</v>
      </c>
      <c r="AG381" s="297">
        <f t="shared" si="218"/>
        <v>13.459780142581602</v>
      </c>
      <c r="AH381" s="297">
        <f t="shared" si="218"/>
        <v>13.292890122389005</v>
      </c>
      <c r="AI381" s="297">
        <f t="shared" si="208"/>
        <v>13.156647789405643</v>
      </c>
      <c r="AJ381" s="297">
        <f t="shared" si="209"/>
        <v>13.043364644493332</v>
      </c>
      <c r="AK381" s="297">
        <f t="shared" si="210"/>
        <v>12.947541423578871</v>
      </c>
      <c r="AL381" s="297">
        <f t="shared" si="211"/>
        <v>12.865174896474489</v>
      </c>
      <c r="AM381" s="297">
        <f t="shared" si="212"/>
        <v>12.793305171932413</v>
      </c>
      <c r="AN381" s="297">
        <f t="shared" si="213"/>
        <v>12.729713168469857</v>
      </c>
      <c r="AO381" s="278">
        <f t="shared" si="219"/>
        <v>91.354458048722861</v>
      </c>
      <c r="AP381" s="278">
        <f t="shared" si="214"/>
        <v>80.7002586794584</v>
      </c>
      <c r="AQ381" s="278">
        <f t="shared" si="220"/>
        <v>84.594939545705756</v>
      </c>
      <c r="AR381" s="278">
        <f t="shared" si="215"/>
        <v>70.381725486288317</v>
      </c>
      <c r="AS381" s="321">
        <f t="shared" si="221"/>
        <v>13.904649966987876</v>
      </c>
      <c r="AU381" s="60">
        <v>13.740448309733495</v>
      </c>
      <c r="AV381" s="60">
        <v>13.602610208755301</v>
      </c>
    </row>
    <row r="382" spans="1:48" ht="25.5" x14ac:dyDescent="0.2">
      <c r="A382" s="30" t="s">
        <v>331</v>
      </c>
      <c r="B382" s="154" t="s">
        <v>347</v>
      </c>
      <c r="L382" s="234"/>
      <c r="M382" s="297">
        <f t="shared" ref="M382:Z382" si="225">+M999*1000/M365</f>
        <v>6.2716266618540573</v>
      </c>
      <c r="N382" s="297">
        <f t="shared" si="225"/>
        <v>5.5582575107296135</v>
      </c>
      <c r="O382" s="297">
        <f t="shared" si="225"/>
        <v>4.5458870180207906</v>
      </c>
      <c r="P382" s="297">
        <f t="shared" si="225"/>
        <v>4.452144619021805</v>
      </c>
      <c r="Q382" s="297">
        <f t="shared" si="225"/>
        <v>3.6972086383319773</v>
      </c>
      <c r="R382" s="297">
        <f t="shared" si="225"/>
        <v>2.6308700668885816</v>
      </c>
      <c r="S382" s="297">
        <f t="shared" si="225"/>
        <v>2.6716570532104225</v>
      </c>
      <c r="T382" s="297">
        <f t="shared" si="225"/>
        <v>2.7054746972768964</v>
      </c>
      <c r="U382" s="297">
        <f t="shared" si="225"/>
        <v>2.6078368189444165</v>
      </c>
      <c r="V382" s="297">
        <f t="shared" si="225"/>
        <v>3.499913332934216</v>
      </c>
      <c r="W382" s="297">
        <f t="shared" si="225"/>
        <v>2.7064681685502427</v>
      </c>
      <c r="X382" s="297">
        <f t="shared" si="225"/>
        <v>2.4362925075935369</v>
      </c>
      <c r="Y382" s="297">
        <f t="shared" si="225"/>
        <v>2.6963374658722508</v>
      </c>
      <c r="Z382" s="297">
        <f t="shared" si="225"/>
        <v>4.5001739976674866</v>
      </c>
      <c r="AA382" s="297">
        <f t="shared" si="217"/>
        <v>3.6112986918458962</v>
      </c>
      <c r="AB382" s="297">
        <f t="shared" si="217"/>
        <v>2.5348891856130806</v>
      </c>
      <c r="AC382" s="297">
        <f t="shared" si="217"/>
        <v>2.0939612566578907</v>
      </c>
      <c r="AD382" s="297">
        <f t="shared" si="217"/>
        <v>1.6550118286126743</v>
      </c>
      <c r="AE382" s="297">
        <f t="shared" si="217"/>
        <v>1.5630264381457841</v>
      </c>
      <c r="AF382" s="297">
        <f t="shared" si="218"/>
        <v>1.4851873616190439</v>
      </c>
      <c r="AG382" s="297">
        <f t="shared" si="218"/>
        <v>1.4068938554802215</v>
      </c>
      <c r="AH382" s="297">
        <f t="shared" si="218"/>
        <v>1.3296988644532899</v>
      </c>
      <c r="AI382" s="297">
        <f t="shared" si="208"/>
        <v>1.254593965243666</v>
      </c>
      <c r="AJ382" s="297">
        <f t="shared" si="209"/>
        <v>1.1821932438358862</v>
      </c>
      <c r="AK382" s="297">
        <f t="shared" si="210"/>
        <v>1.1128560635703748</v>
      </c>
      <c r="AL382" s="297">
        <f t="shared" si="211"/>
        <v>1.0467695469609941</v>
      </c>
      <c r="AM382" s="297">
        <f t="shared" si="212"/>
        <v>0.9840043955505493</v>
      </c>
      <c r="AN382" s="297">
        <f t="shared" si="213"/>
        <v>0.92455294818152756</v>
      </c>
      <c r="AO382" s="278">
        <f t="shared" si="219"/>
        <v>59.151459349486323</v>
      </c>
      <c r="AP382" s="278">
        <f t="shared" si="214"/>
        <v>29.547721157948438</v>
      </c>
      <c r="AQ382" s="278">
        <f t="shared" si="220"/>
        <v>34.732577872676167</v>
      </c>
      <c r="AR382" s="278">
        <f t="shared" si="215"/>
        <v>71.754494333007969</v>
      </c>
      <c r="AS382" s="321">
        <f t="shared" si="221"/>
        <v>2.2916374801750647</v>
      </c>
      <c r="AU382" s="60">
        <v>1.6440165141168666</v>
      </c>
      <c r="AV382" s="60">
        <v>3.9559971631685511</v>
      </c>
    </row>
    <row r="383" spans="1:48" x14ac:dyDescent="0.2">
      <c r="A383" s="30" t="s">
        <v>548</v>
      </c>
      <c r="B383" s="154" t="s">
        <v>549</v>
      </c>
      <c r="L383" s="234"/>
      <c r="M383" s="297">
        <f t="shared" ref="M383:Z383" si="226">+M1000*1000/M366</f>
        <v>1.8886140650347047</v>
      </c>
      <c r="N383" s="297">
        <f t="shared" si="226"/>
        <v>1.6147449080612548</v>
      </c>
      <c r="O383" s="297">
        <f t="shared" si="226"/>
        <v>1.3482803417369982</v>
      </c>
      <c r="P383" s="297">
        <f t="shared" si="226"/>
        <v>1.1055318109720724</v>
      </c>
      <c r="Q383" s="297">
        <f t="shared" si="226"/>
        <v>0.90263993192984215</v>
      </c>
      <c r="R383" s="297">
        <f t="shared" si="226"/>
        <v>0.51263971701289834</v>
      </c>
      <c r="S383" s="297">
        <f t="shared" si="226"/>
        <v>0.43230604391874189</v>
      </c>
      <c r="T383" s="297">
        <f t="shared" si="226"/>
        <v>0.36548084894246907</v>
      </c>
      <c r="U383" s="297">
        <f t="shared" si="226"/>
        <v>0.32484189078310122</v>
      </c>
      <c r="V383" s="297">
        <f t="shared" si="226"/>
        <v>0.3635653747356053</v>
      </c>
      <c r="W383" s="297">
        <f t="shared" si="226"/>
        <v>0.27792545500763399</v>
      </c>
      <c r="X383" s="297">
        <f t="shared" si="226"/>
        <v>0.2026635936669513</v>
      </c>
      <c r="Y383" s="297">
        <f t="shared" si="226"/>
        <v>0.27541657364298394</v>
      </c>
      <c r="Z383" s="297">
        <f t="shared" si="226"/>
        <v>0.25357669583950915</v>
      </c>
      <c r="AA383" s="297">
        <f t="shared" si="217"/>
        <v>0.24678249492296644</v>
      </c>
      <c r="AB383" s="297">
        <f t="shared" si="217"/>
        <v>0.2456114892559863</v>
      </c>
      <c r="AC383" s="297">
        <f t="shared" si="217"/>
        <v>0.25450458711834573</v>
      </c>
      <c r="AD383" s="297">
        <f t="shared" si="217"/>
        <v>0.26260903876812541</v>
      </c>
      <c r="AE383" s="297">
        <f t="shared" si="217"/>
        <v>0.26193386172952982</v>
      </c>
      <c r="AF383" s="297">
        <f t="shared" si="218"/>
        <v>0.23370678654982174</v>
      </c>
      <c r="AG383" s="297">
        <f t="shared" si="218"/>
        <v>0.21004304616891176</v>
      </c>
      <c r="AH383" s="297">
        <f t="shared" si="218"/>
        <v>0.18979401741972898</v>
      </c>
      <c r="AI383" s="297">
        <f t="shared" si="208"/>
        <v>0.17219159892995464</v>
      </c>
      <c r="AJ383" s="297">
        <f t="shared" si="209"/>
        <v>0.15670285157213787</v>
      </c>
      <c r="AK383" s="297">
        <f t="shared" si="210"/>
        <v>0.14294539720068281</v>
      </c>
      <c r="AL383" s="297">
        <f t="shared" si="211"/>
        <v>0.13063633014295398</v>
      </c>
      <c r="AM383" s="297">
        <f t="shared" si="212"/>
        <v>0.11956036602294891</v>
      </c>
      <c r="AN383" s="297">
        <f t="shared" si="213"/>
        <v>0.10954941893179887</v>
      </c>
      <c r="AO383" s="278">
        <f t="shared" si="219"/>
        <v>41.823313033470434</v>
      </c>
      <c r="AP383" s="278">
        <f t="shared" si="214"/>
        <v>74.846790156084069</v>
      </c>
      <c r="AQ383" s="278">
        <f t="shared" si="220"/>
        <v>103.29571527160761</v>
      </c>
      <c r="AR383" s="278">
        <f t="shared" si="215"/>
        <v>13.426602106494927</v>
      </c>
      <c r="AS383" s="321">
        <f t="shared" si="221"/>
        <v>0.2542882943589907</v>
      </c>
      <c r="AU383" s="60">
        <v>0.26460929847017667</v>
      </c>
      <c r="AV383" s="60">
        <v>0.13401426289758059</v>
      </c>
    </row>
    <row r="384" spans="1:48" x14ac:dyDescent="0.2">
      <c r="A384" s="30" t="s">
        <v>550</v>
      </c>
      <c r="B384" s="154" t="s">
        <v>352</v>
      </c>
      <c r="L384" s="234"/>
      <c r="M384" s="297">
        <f t="shared" ref="M384:Z384" si="227">+M1001*1000/M367</f>
        <v>0.61146721572631069</v>
      </c>
      <c r="N384" s="297">
        <f t="shared" si="227"/>
        <v>0.69292440487915308</v>
      </c>
      <c r="O384" s="297">
        <f t="shared" si="227"/>
        <v>0.50982267204107434</v>
      </c>
      <c r="P384" s="297">
        <f t="shared" si="227"/>
        <v>0.3115345028491438</v>
      </c>
      <c r="Q384" s="297">
        <f t="shared" si="227"/>
        <v>0.31718207052219755</v>
      </c>
      <c r="R384" s="297">
        <f t="shared" si="227"/>
        <v>0.1789260225482755</v>
      </c>
      <c r="S384" s="297">
        <f t="shared" si="227"/>
        <v>0.1064323653821475</v>
      </c>
      <c r="T384" s="297">
        <f t="shared" si="227"/>
        <v>0.1286240026954551</v>
      </c>
      <c r="U384" s="297">
        <f t="shared" si="227"/>
        <v>0.11828359094337225</v>
      </c>
      <c r="V384" s="297">
        <f t="shared" si="227"/>
        <v>0.19456591947366936</v>
      </c>
      <c r="W384" s="297">
        <f t="shared" si="227"/>
        <v>0.12228075682553236</v>
      </c>
      <c r="X384" s="297">
        <f t="shared" si="227"/>
        <v>3.5451602020018944E-2</v>
      </c>
      <c r="Y384" s="297">
        <f t="shared" si="227"/>
        <v>4.7673125333132144E-2</v>
      </c>
      <c r="Z384" s="297">
        <f t="shared" si="227"/>
        <v>4.9782926919532955E-2</v>
      </c>
      <c r="AA384" s="297">
        <f t="shared" si="217"/>
        <v>6.8042969954143454E-2</v>
      </c>
      <c r="AB384" s="297">
        <f t="shared" si="217"/>
        <v>6.0295904508288443E-2</v>
      </c>
      <c r="AC384" s="297">
        <f t="shared" si="217"/>
        <v>7.5220628939344142E-2</v>
      </c>
      <c r="AD384" s="297">
        <f t="shared" si="217"/>
        <v>8.2350552013900749E-2</v>
      </c>
      <c r="AE384" s="297">
        <f t="shared" si="217"/>
        <v>0.16257878357391631</v>
      </c>
      <c r="AF384" s="297">
        <f t="shared" si="218"/>
        <v>0.14379574718761309</v>
      </c>
      <c r="AG384" s="297">
        <f t="shared" si="218"/>
        <v>0.12949763574755313</v>
      </c>
      <c r="AH384" s="297">
        <f t="shared" si="218"/>
        <v>0.1181888630801622</v>
      </c>
      <c r="AI384" s="297">
        <f t="shared" si="208"/>
        <v>0.10895475509839374</v>
      </c>
      <c r="AJ384" s="297">
        <f t="shared" si="209"/>
        <v>0.10121138028453477</v>
      </c>
      <c r="AK384" s="297">
        <f t="shared" si="210"/>
        <v>9.4572293339360236E-2</v>
      </c>
      <c r="AL384" s="297">
        <f t="shared" si="211"/>
        <v>8.8773771581765137E-2</v>
      </c>
      <c r="AM384" s="297">
        <f t="shared" si="212"/>
        <v>8.3630983291659092E-2</v>
      </c>
      <c r="AN384" s="297">
        <f t="shared" si="213"/>
        <v>7.9011306514831292E-2</v>
      </c>
      <c r="AO384" s="278">
        <f t="shared" si="219"/>
        <v>48.598780712926704</v>
      </c>
      <c r="AP384" s="278">
        <f t="shared" si="214"/>
        <v>237.40842572634941</v>
      </c>
      <c r="AQ384" s="278">
        <f t="shared" si="220"/>
        <v>326.57538162973401</v>
      </c>
      <c r="AR384" s="278">
        <f t="shared" si="215"/>
        <v>8.1415529139039755</v>
      </c>
      <c r="AS384" s="321">
        <f t="shared" si="221"/>
        <v>8.9697767797918618E-2</v>
      </c>
      <c r="AU384" s="60">
        <v>8.1374367192784958E-2</v>
      </c>
      <c r="AV384" s="60">
        <v>2.1496005522601225E-2</v>
      </c>
    </row>
    <row r="385" spans="1:48" ht="25.5" x14ac:dyDescent="0.2">
      <c r="A385" s="28" t="s">
        <v>403</v>
      </c>
      <c r="B385" s="71" t="s">
        <v>353</v>
      </c>
      <c r="L385" s="234"/>
      <c r="M385" s="297">
        <f t="shared" ref="M385:Z385" si="228">+M1002*1000/M368</f>
        <v>7230.9963373338205</v>
      </c>
      <c r="N385" s="297">
        <f t="shared" si="228"/>
        <v>7632.8780109483359</v>
      </c>
      <c r="O385" s="297">
        <f t="shared" si="228"/>
        <v>6768.1779275091676</v>
      </c>
      <c r="P385" s="297">
        <f t="shared" si="228"/>
        <v>6286.3839293955343</v>
      </c>
      <c r="Q385" s="297">
        <f t="shared" si="228"/>
        <v>5515.7112292620141</v>
      </c>
      <c r="R385" s="297">
        <f t="shared" si="228"/>
        <v>5385.2804540814104</v>
      </c>
      <c r="S385" s="297">
        <f t="shared" si="228"/>
        <v>5769.175538363731</v>
      </c>
      <c r="T385" s="297">
        <f t="shared" si="228"/>
        <v>5801.3564123124934</v>
      </c>
      <c r="U385" s="297">
        <f t="shared" si="228"/>
        <v>6358.7870504316661</v>
      </c>
      <c r="V385" s="297">
        <f t="shared" si="228"/>
        <v>5926.1629951700706</v>
      </c>
      <c r="W385" s="297">
        <f t="shared" si="228"/>
        <v>6340.7964632537751</v>
      </c>
      <c r="X385" s="297">
        <f t="shared" si="228"/>
        <v>6342.1392271681661</v>
      </c>
      <c r="Y385" s="297">
        <f t="shared" si="228"/>
        <v>6336.5221439093148</v>
      </c>
      <c r="Z385" s="297">
        <f t="shared" si="228"/>
        <v>6824.5228568033281</v>
      </c>
      <c r="AA385" s="297">
        <f t="shared" si="217"/>
        <v>5845.4948239587093</v>
      </c>
      <c r="AB385" s="297">
        <f t="shared" si="217"/>
        <v>5544.8501779750895</v>
      </c>
      <c r="AC385" s="297">
        <f t="shared" si="217"/>
        <v>5431.3447506428456</v>
      </c>
      <c r="AD385" s="297">
        <f t="shared" si="217"/>
        <v>5828.7768827166155</v>
      </c>
      <c r="AE385" s="297">
        <f t="shared" si="217"/>
        <v>6272.3628094293044</v>
      </c>
      <c r="AF385" s="297">
        <f t="shared" si="218"/>
        <v>6228.1057788797279</v>
      </c>
      <c r="AG385" s="297">
        <f t="shared" si="218"/>
        <v>6191.4859849627992</v>
      </c>
      <c r="AH385" s="297">
        <f t="shared" si="218"/>
        <v>6160.4775558628489</v>
      </c>
      <c r="AI385" s="297">
        <f t="shared" si="208"/>
        <v>6133.6595924723524</v>
      </c>
      <c r="AJ385" s="297">
        <f t="shared" si="209"/>
        <v>6110.0170166409252</v>
      </c>
      <c r="AK385" s="297">
        <f t="shared" si="210"/>
        <v>6088.8126893581784</v>
      </c>
      <c r="AL385" s="297">
        <f t="shared" si="211"/>
        <v>6069.5033735388733</v>
      </c>
      <c r="AM385" s="297">
        <f t="shared" si="212"/>
        <v>6051.6833641675967</v>
      </c>
      <c r="AN385" s="297">
        <f t="shared" si="213"/>
        <v>6035.0459756542414</v>
      </c>
      <c r="AO385" s="278">
        <f t="shared" si="219"/>
        <v>96.21646832325608</v>
      </c>
      <c r="AP385" s="278">
        <f t="shared" si="214"/>
        <v>90.269718266406045</v>
      </c>
      <c r="AQ385" s="278">
        <f t="shared" si="220"/>
        <v>91.909177257372974</v>
      </c>
      <c r="AR385" s="278">
        <f t="shared" si="215"/>
        <v>94.378734802673605</v>
      </c>
      <c r="AS385" s="321">
        <f t="shared" si="221"/>
        <v>5784.5658889445131</v>
      </c>
      <c r="AU385" s="60">
        <v>5773.0557590669687</v>
      </c>
      <c r="AV385" s="60">
        <v>6759.0529172141723</v>
      </c>
    </row>
    <row r="386" spans="1:48" x14ac:dyDescent="0.2">
      <c r="A386" s="65" t="s">
        <v>176</v>
      </c>
      <c r="B386" s="155" t="s">
        <v>196</v>
      </c>
      <c r="L386" s="234"/>
      <c r="M386" s="297">
        <f t="shared" ref="M386:Z386" si="229">+M1006*1000/M369</f>
        <v>2.009887735367009</v>
      </c>
      <c r="N386" s="297">
        <f t="shared" si="229"/>
        <v>1.8338070968246614</v>
      </c>
      <c r="O386" s="297">
        <f t="shared" si="229"/>
        <v>1.8098343106588217</v>
      </c>
      <c r="P386" s="297">
        <f t="shared" si="229"/>
        <v>1.6162105634849173</v>
      </c>
      <c r="Q386" s="297">
        <f t="shared" si="229"/>
        <v>1.3001839635808381</v>
      </c>
      <c r="R386" s="297">
        <f t="shared" si="229"/>
        <v>0.55876269086342767</v>
      </c>
      <c r="S386" s="297">
        <f t="shared" si="229"/>
        <v>0.53220390505908488</v>
      </c>
      <c r="T386" s="297">
        <f t="shared" si="229"/>
        <v>0.93483786901404375</v>
      </c>
      <c r="U386" s="297">
        <f t="shared" si="229"/>
        <v>1.300810456605926</v>
      </c>
      <c r="V386" s="297">
        <f t="shared" si="229"/>
        <v>1.367942810187883</v>
      </c>
      <c r="W386" s="297">
        <f t="shared" si="229"/>
        <v>1.4542481196166723</v>
      </c>
      <c r="X386" s="297">
        <f t="shared" si="229"/>
        <v>1.3346709342878711</v>
      </c>
      <c r="Y386" s="297">
        <f t="shared" si="229"/>
        <v>1.5141923572842155</v>
      </c>
      <c r="Z386" s="297">
        <f t="shared" si="229"/>
        <v>1.3704354755681374</v>
      </c>
      <c r="AA386" s="297">
        <f t="shared" ref="AA386:AE387" si="230">+AA1006*1000/AA369</f>
        <v>1.2685416445110356</v>
      </c>
      <c r="AB386" s="297">
        <f t="shared" si="230"/>
        <v>1.2817095386987796</v>
      </c>
      <c r="AC386" s="297">
        <f t="shared" si="230"/>
        <v>1.2903012992176546</v>
      </c>
      <c r="AD386" s="297">
        <f t="shared" si="230"/>
        <v>1.3222641827987949</v>
      </c>
      <c r="AE386" s="297">
        <f t="shared" si="230"/>
        <v>1.1175455856066021</v>
      </c>
      <c r="AF386" s="297">
        <f t="shared" si="218"/>
        <v>1.1092774208691654</v>
      </c>
      <c r="AG386" s="297">
        <f t="shared" si="218"/>
        <v>1.1001769809785087</v>
      </c>
      <c r="AH386" s="297">
        <f t="shared" si="218"/>
        <v>1.090495706631722</v>
      </c>
      <c r="AI386" s="297">
        <f t="shared" si="208"/>
        <v>1.0804119453528656</v>
      </c>
      <c r="AJ386" s="297">
        <f t="shared" si="209"/>
        <v>1.0700539447413959</v>
      </c>
      <c r="AK386" s="297">
        <f t="shared" si="210"/>
        <v>1.0595150828807773</v>
      </c>
      <c r="AL386" s="297">
        <f t="shared" si="211"/>
        <v>1.0488641189610324</v>
      </c>
      <c r="AM386" s="297">
        <f t="shared" si="212"/>
        <v>1.0381521970397967</v>
      </c>
      <c r="AN386" s="297">
        <f t="shared" si="213"/>
        <v>1.0274176996628934</v>
      </c>
      <c r="AO386" s="278">
        <f t="shared" si="219"/>
        <v>91.935193776029507</v>
      </c>
      <c r="AP386" s="278">
        <f t="shared" si="214"/>
        <v>79.572933280907549</v>
      </c>
      <c r="AQ386" s="278">
        <f t="shared" si="220"/>
        <v>81.546749593832914</v>
      </c>
      <c r="AR386" s="278">
        <f t="shared" si="215"/>
        <v>68.184677753550915</v>
      </c>
      <c r="AS386" s="321">
        <f t="shared" si="221"/>
        <v>1.2560724501665734</v>
      </c>
      <c r="AU386" s="60">
        <v>1.3077953427017224</v>
      </c>
      <c r="AV386" s="60">
        <v>1.3105036732545041</v>
      </c>
    </row>
    <row r="387" spans="1:48" x14ac:dyDescent="0.2">
      <c r="A387" s="65" t="s">
        <v>733</v>
      </c>
      <c r="B387" s="155" t="s">
        <v>734</v>
      </c>
      <c r="L387" s="234"/>
      <c r="M387" s="297">
        <f t="shared" ref="M387:Z387" si="231">+M1007*1000/M370</f>
        <v>3.7269584571588146</v>
      </c>
      <c r="N387" s="297">
        <f t="shared" si="231"/>
        <v>3.4584322266088363</v>
      </c>
      <c r="O387" s="297">
        <f t="shared" si="231"/>
        <v>3.2720085527372142</v>
      </c>
      <c r="P387" s="297">
        <f t="shared" si="231"/>
        <v>3.3591503111519252</v>
      </c>
      <c r="Q387" s="297">
        <f t="shared" si="231"/>
        <v>3.3445057325396781</v>
      </c>
      <c r="R387" s="297">
        <f t="shared" si="231"/>
        <v>2.2284871625467928</v>
      </c>
      <c r="S387" s="297">
        <f t="shared" si="231"/>
        <v>2.1654200618796695</v>
      </c>
      <c r="T387" s="297">
        <f t="shared" si="231"/>
        <v>2.3312856570036917</v>
      </c>
      <c r="U387" s="297">
        <f t="shared" si="231"/>
        <v>2.2339603258645266</v>
      </c>
      <c r="V387" s="297">
        <f t="shared" si="231"/>
        <v>2.2700439635876926</v>
      </c>
      <c r="W387" s="297">
        <f t="shared" si="231"/>
        <v>2.2089261611170774</v>
      </c>
      <c r="X387" s="297">
        <f t="shared" si="231"/>
        <v>2.2540152428339844</v>
      </c>
      <c r="Y387" s="297">
        <f t="shared" si="231"/>
        <v>2.4924379590486501</v>
      </c>
      <c r="Z387" s="297">
        <f t="shared" si="231"/>
        <v>2.5001323603847831</v>
      </c>
      <c r="AA387" s="297">
        <f t="shared" si="230"/>
        <v>2.6808212776522238</v>
      </c>
      <c r="AB387" s="297">
        <f t="shared" si="230"/>
        <v>2.7055331082479093</v>
      </c>
      <c r="AC387" s="297">
        <f t="shared" si="230"/>
        <v>2.4677069043182231</v>
      </c>
      <c r="AD387" s="297">
        <f t="shared" si="230"/>
        <v>2.4370819221883639</v>
      </c>
      <c r="AE387" s="297">
        <f t="shared" si="230"/>
        <v>2.2411354773959284</v>
      </c>
      <c r="AF387" s="297">
        <f t="shared" si="218"/>
        <v>2.1984799702527686</v>
      </c>
      <c r="AG387" s="297">
        <f t="shared" si="218"/>
        <v>2.1572795386184263</v>
      </c>
      <c r="AH387" s="297">
        <f t="shared" si="218"/>
        <v>2.1173185635566019</v>
      </c>
      <c r="AI387" s="297">
        <f t="shared" si="208"/>
        <v>2.0784423514470656</v>
      </c>
      <c r="AJ387" s="297">
        <f t="shared" si="209"/>
        <v>2.0405373179411121</v>
      </c>
      <c r="AK387" s="297">
        <f t="shared" si="210"/>
        <v>2.0035181498711419</v>
      </c>
      <c r="AL387" s="297">
        <f t="shared" si="211"/>
        <v>1.9673193186911702</v>
      </c>
      <c r="AM387" s="297">
        <f t="shared" si="212"/>
        <v>1.93188936715993</v>
      </c>
      <c r="AN387" s="297">
        <f t="shared" si="213"/>
        <v>1.8971869985050169</v>
      </c>
      <c r="AO387" s="278">
        <f t="shared" si="219"/>
        <v>84.652936765315062</v>
      </c>
      <c r="AP387" s="278">
        <f t="shared" si="214"/>
        <v>84.688258794055841</v>
      </c>
      <c r="AQ387" s="278">
        <f t="shared" si="220"/>
        <v>89.640673146241184</v>
      </c>
      <c r="AR387" s="278">
        <f t="shared" si="215"/>
        <v>67.082378006722351</v>
      </c>
      <c r="AS387" s="321">
        <f t="shared" si="221"/>
        <v>2.5064557379605299</v>
      </c>
      <c r="AU387" s="60">
        <v>2.4083723982376704</v>
      </c>
      <c r="AV387" s="60">
        <v>2.1902171127599113</v>
      </c>
    </row>
    <row r="388" spans="1:48" x14ac:dyDescent="0.2">
      <c r="A388" s="74"/>
      <c r="B388" s="155"/>
    </row>
    <row r="389" spans="1:48" x14ac:dyDescent="0.2">
      <c r="A389" s="65" t="s">
        <v>744</v>
      </c>
      <c r="B389" s="155"/>
      <c r="O389" s="11" t="s">
        <v>747</v>
      </c>
      <c r="P389" s="11" t="s">
        <v>835</v>
      </c>
      <c r="Q389" s="11" t="s">
        <v>834</v>
      </c>
      <c r="R389" s="11" t="s">
        <v>724</v>
      </c>
      <c r="S389" s="11" t="s">
        <v>725</v>
      </c>
      <c r="T389" s="11" t="s">
        <v>727</v>
      </c>
      <c r="U389" s="11" t="s">
        <v>728</v>
      </c>
      <c r="V389" s="11" t="s">
        <v>729</v>
      </c>
      <c r="W389" s="11" t="s">
        <v>730</v>
      </c>
      <c r="X389" s="11" t="s">
        <v>731</v>
      </c>
      <c r="Y389" s="11" t="s">
        <v>732</v>
      </c>
      <c r="Z389" s="11" t="s">
        <v>810</v>
      </c>
      <c r="AA389" s="11" t="s">
        <v>811</v>
      </c>
      <c r="AB389" s="11" t="s">
        <v>812</v>
      </c>
      <c r="AC389" s="11" t="s">
        <v>813</v>
      </c>
      <c r="AD389" s="11" t="s">
        <v>814</v>
      </c>
      <c r="AE389" s="11" t="s">
        <v>815</v>
      </c>
    </row>
    <row r="390" spans="1:48" x14ac:dyDescent="0.2">
      <c r="A390" s="28" t="s">
        <v>172</v>
      </c>
      <c r="B390" s="71" t="s">
        <v>192</v>
      </c>
      <c r="O390" s="60">
        <f>AVERAGE(R377:Z377)</f>
        <v>56.936447980105932</v>
      </c>
      <c r="P390" s="60">
        <f>AVERAGE(AA377:AE377)</f>
        <v>29.915524581698413</v>
      </c>
      <c r="Q390" s="60">
        <f>AVERAGE(R377:AE377)</f>
        <v>47.286118194960387</v>
      </c>
      <c r="R390" s="60">
        <f>+AA377</f>
        <v>34.087562100206213</v>
      </c>
      <c r="S390" s="60">
        <f t="shared" ref="S390:Y400" si="232">+AB377</f>
        <v>40.62293307188623</v>
      </c>
      <c r="T390" s="60">
        <f t="shared" si="232"/>
        <v>37.59723334024153</v>
      </c>
      <c r="U390" s="60">
        <f t="shared" si="232"/>
        <v>21.888441859087834</v>
      </c>
      <c r="V390" s="60">
        <f t="shared" si="232"/>
        <v>15.381452537070274</v>
      </c>
      <c r="W390" s="60">
        <f t="shared" si="232"/>
        <v>13.547574686852975</v>
      </c>
      <c r="X390" s="60">
        <f t="shared" si="232"/>
        <v>11.884227357268911</v>
      </c>
      <c r="Y390" s="60">
        <f t="shared" si="232"/>
        <v>10.393967078461106</v>
      </c>
      <c r="Z390" s="60">
        <f t="shared" ref="Z390:Z400" si="233">+AI377</f>
        <v>9.0701857072770782</v>
      </c>
      <c r="AA390" s="60">
        <f t="shared" ref="AA390:AA400" si="234">+AJ377</f>
        <v>7.9014857331833728</v>
      </c>
      <c r="AB390" s="60">
        <f t="shared" ref="AB390:AB400" si="235">+AK377</f>
        <v>6.874320883102838</v>
      </c>
      <c r="AC390" s="60">
        <f t="shared" ref="AC390:AC400" si="236">+AL377</f>
        <v>5.9745598778458948</v>
      </c>
      <c r="AD390" s="60">
        <f t="shared" ref="AD390:AD400" si="237">+AM377</f>
        <v>5.188384842167598</v>
      </c>
      <c r="AE390" s="60">
        <f t="shared" ref="AE390:AE400" si="238">+AN377</f>
        <v>4.5027805765418369</v>
      </c>
      <c r="AF390" s="3">
        <f>LOGEST($M377:AE377)</f>
        <v>0.88077342853039808</v>
      </c>
      <c r="AG390" s="3">
        <f>LOGEST($M377:AF377)</f>
        <v>0.87722176344979053</v>
      </c>
      <c r="AH390" s="3">
        <f>LOGEST($M377:AG377)</f>
        <v>0.8746018370393851</v>
      </c>
      <c r="AI390" s="3">
        <f>LOGEST($M377:AH377)</f>
        <v>0.87263944928907533</v>
      </c>
      <c r="AJ390" s="3">
        <f>LOGEST($M377:AI377)</f>
        <v>0.87114927832667766</v>
      </c>
      <c r="AK390" s="3">
        <f>LOGEST($M377:AJ377)</f>
        <v>0.87000358100163178</v>
      </c>
      <c r="AL390" s="3">
        <f>LOGEST($M377:AK377)</f>
        <v>0.86911274283564999</v>
      </c>
      <c r="AM390" s="3">
        <f>LOGEST($M377:AL377)</f>
        <v>0.86841289538439614</v>
      </c>
      <c r="AN390" s="3">
        <f>LOGEST($M377:AM377)</f>
        <v>0.86785786203566773</v>
      </c>
    </row>
    <row r="391" spans="1:48" x14ac:dyDescent="0.2">
      <c r="A391" s="30" t="s">
        <v>324</v>
      </c>
      <c r="B391" s="154" t="s">
        <v>340</v>
      </c>
      <c r="O391" s="60">
        <f t="shared" ref="O391:O400" si="239">AVERAGE(R378:Z378)</f>
        <v>24.607532734989292</v>
      </c>
      <c r="P391" s="60">
        <f t="shared" ref="P391:P400" si="240">AVERAGE(AA378:AE378)</f>
        <v>21.655144412889832</v>
      </c>
      <c r="Q391" s="60">
        <f t="shared" ref="Q391:Q400" si="241">AVERAGE(R378:AE378)</f>
        <v>23.553108334239486</v>
      </c>
      <c r="R391" s="60">
        <f t="shared" ref="R391:R400" si="242">+AA378</f>
        <v>26.476170820162213</v>
      </c>
      <c r="S391" s="60">
        <f t="shared" si="232"/>
        <v>23.414224076498982</v>
      </c>
      <c r="T391" s="60">
        <f t="shared" si="232"/>
        <v>19.370007106169236</v>
      </c>
      <c r="U391" s="60">
        <f t="shared" si="232"/>
        <v>19.856619042148367</v>
      </c>
      <c r="V391" s="60">
        <f t="shared" si="232"/>
        <v>19.15870101947036</v>
      </c>
      <c r="W391" s="60">
        <f t="shared" si="232"/>
        <v>18.488601762935762</v>
      </c>
      <c r="X391" s="60">
        <f t="shared" si="232"/>
        <v>17.841007105818704</v>
      </c>
      <c r="Y391" s="60">
        <f t="shared" si="232"/>
        <v>17.215429145603803</v>
      </c>
      <c r="Z391" s="60">
        <f t="shared" si="233"/>
        <v>16.6113035843528</v>
      </c>
      <c r="AA391" s="60">
        <f t="shared" si="234"/>
        <v>16.028023538213315</v>
      </c>
      <c r="AB391" s="60">
        <f t="shared" si="235"/>
        <v>15.464961072593386</v>
      </c>
      <c r="AC391" s="60">
        <f t="shared" si="236"/>
        <v>14.921481088397991</v>
      </c>
      <c r="AD391" s="60">
        <f t="shared" si="237"/>
        <v>14.396950348406969</v>
      </c>
      <c r="AE391" s="60">
        <f t="shared" si="238"/>
        <v>13.890743361670621</v>
      </c>
      <c r="AF391" s="3">
        <f>LOGEST($M378:AE378)</f>
        <v>0.96502376357073483</v>
      </c>
      <c r="AG391" s="3">
        <f>LOGEST($M378:AF378)</f>
        <v>0.96497330271804027</v>
      </c>
      <c r="AH391" s="3">
        <f>LOGEST($M378:AG378)</f>
        <v>0.96493595027991019</v>
      </c>
      <c r="AI391" s="3">
        <f>LOGEST($M378:AH378)</f>
        <v>0.96490789999241611</v>
      </c>
      <c r="AJ391" s="3">
        <f>LOGEST($M378:AI378)</f>
        <v>0.96488655792860756</v>
      </c>
      <c r="AK391" s="3">
        <f>LOGEST($M378:AJ378)</f>
        <v>0.96487012486115331</v>
      </c>
      <c r="AL391" s="3">
        <f>LOGEST($M378:AK378)</f>
        <v>0.96485733254391848</v>
      </c>
      <c r="AM391" s="3">
        <f>LOGEST($M378:AL378)</f>
        <v>0.96484727374691615</v>
      </c>
      <c r="AN391" s="3">
        <f>LOGEST($M378:AM378)</f>
        <v>0.96483929064933116</v>
      </c>
    </row>
    <row r="392" spans="1:48" x14ac:dyDescent="0.2">
      <c r="A392" s="30" t="s">
        <v>325</v>
      </c>
      <c r="B392" s="154" t="s">
        <v>341</v>
      </c>
      <c r="O392" s="60">
        <f t="shared" si="239"/>
        <v>4.1146150447927612</v>
      </c>
      <c r="P392" s="60">
        <f t="shared" si="240"/>
        <v>1.6466187490634165</v>
      </c>
      <c r="Q392" s="60">
        <f t="shared" si="241"/>
        <v>3.233187796317996</v>
      </c>
      <c r="R392" s="60">
        <f t="shared" si="242"/>
        <v>2.0828882612521493</v>
      </c>
      <c r="S392" s="60">
        <f t="shared" si="232"/>
        <v>1.8103203115472657</v>
      </c>
      <c r="T392" s="60">
        <f t="shared" si="232"/>
        <v>1.6063880207135661</v>
      </c>
      <c r="U392" s="60">
        <f t="shared" si="232"/>
        <v>1.3989294148080769</v>
      </c>
      <c r="V392" s="60">
        <f t="shared" si="232"/>
        <v>1.3345677369960254</v>
      </c>
      <c r="W392" s="60">
        <f t="shared" si="232"/>
        <v>1.1849105773820037</v>
      </c>
      <c r="X392" s="60">
        <f t="shared" si="232"/>
        <v>1.0512044111074208</v>
      </c>
      <c r="Y392" s="60">
        <f t="shared" si="232"/>
        <v>0.93204010473577048</v>
      </c>
      <c r="Z392" s="60">
        <f t="shared" si="233"/>
        <v>0.82602110646030391</v>
      </c>
      <c r="AA392" s="60">
        <f t="shared" si="234"/>
        <v>0.73181693222742872</v>
      </c>
      <c r="AB392" s="60">
        <f t="shared" si="235"/>
        <v>0.64818941021063736</v>
      </c>
      <c r="AC392" s="60">
        <f t="shared" si="236"/>
        <v>0.57400325207955594</v>
      </c>
      <c r="AD392" s="60">
        <f t="shared" si="237"/>
        <v>0.50822768606602797</v>
      </c>
      <c r="AE392" s="60">
        <f t="shared" si="238"/>
        <v>0.44993311438998879</v>
      </c>
      <c r="AF392" s="3">
        <f>LOGEST($M379:AE379)</f>
        <v>0.88786094893101142</v>
      </c>
      <c r="AG392" s="3">
        <f>LOGEST($M379:AF379)</f>
        <v>0.88715927697261387</v>
      </c>
      <c r="AH392" s="3">
        <f>LOGEST($M379:AG379)</f>
        <v>0.88664021467897636</v>
      </c>
      <c r="AI392" s="3">
        <f>LOGEST($M379:AH379)</f>
        <v>0.88625060473602424</v>
      </c>
      <c r="AJ392" s="3">
        <f>LOGEST($M379:AI379)</f>
        <v>0.88595427708068819</v>
      </c>
      <c r="AK392" s="3">
        <f>LOGEST($M379:AJ379)</f>
        <v>0.88572617230616058</v>
      </c>
      <c r="AL392" s="3">
        <f>LOGEST($M379:AK379)</f>
        <v>0.88554864216776741</v>
      </c>
      <c r="AM392" s="3">
        <f>LOGEST($M379:AL379)</f>
        <v>0.88540907081061004</v>
      </c>
      <c r="AN392" s="3">
        <f>LOGEST($M379:AM379)</f>
        <v>0.8852983155497246</v>
      </c>
    </row>
    <row r="393" spans="1:48" ht="25.5" x14ac:dyDescent="0.2">
      <c r="A393" s="30" t="s">
        <v>326</v>
      </c>
      <c r="B393" s="154" t="s">
        <v>342</v>
      </c>
      <c r="O393" s="60">
        <f t="shared" si="239"/>
        <v>4.5017642750922029</v>
      </c>
      <c r="P393" s="60">
        <f t="shared" si="240"/>
        <v>1.0741990384179094</v>
      </c>
      <c r="Q393" s="60">
        <f t="shared" si="241"/>
        <v>3.2776338334228123</v>
      </c>
      <c r="R393" s="60">
        <f t="shared" si="242"/>
        <v>0.92438835270612818</v>
      </c>
      <c r="S393" s="60">
        <f t="shared" si="232"/>
        <v>1.021341967016848</v>
      </c>
      <c r="T393" s="60">
        <f t="shared" si="232"/>
        <v>1.2166893517530153</v>
      </c>
      <c r="U393" s="60">
        <f t="shared" si="232"/>
        <v>1.1484571907741252</v>
      </c>
      <c r="V393" s="60">
        <f t="shared" si="232"/>
        <v>1.0601183298394294</v>
      </c>
      <c r="W393" s="60">
        <f t="shared" si="232"/>
        <v>0.84802233913524327</v>
      </c>
      <c r="X393" s="60">
        <f t="shared" si="232"/>
        <v>0.68627144824614339</v>
      </c>
      <c r="Y393" s="60">
        <f t="shared" si="232"/>
        <v>0.5601602489102675</v>
      </c>
      <c r="Z393" s="60">
        <f t="shared" si="233"/>
        <v>0.46018039628865381</v>
      </c>
      <c r="AA393" s="60">
        <f t="shared" si="234"/>
        <v>0.37990409422552146</v>
      </c>
      <c r="AB393" s="60">
        <f t="shared" si="235"/>
        <v>0.31481829279579659</v>
      </c>
      <c r="AC393" s="60">
        <f t="shared" si="236"/>
        <v>0.26165119313157248</v>
      </c>
      <c r="AD393" s="60">
        <f t="shared" si="237"/>
        <v>0.21796634355870606</v>
      </c>
      <c r="AE393" s="60">
        <f t="shared" si="238"/>
        <v>0.18190848270241453</v>
      </c>
      <c r="AF393" s="3">
        <f>LOGEST($M380:AE380)</f>
        <v>0.79993177673259241</v>
      </c>
      <c r="AG393" s="3">
        <f>LOGEST($M380:AF380)</f>
        <v>0.8092610495921102</v>
      </c>
      <c r="AH393" s="3">
        <f>LOGEST($M380:AG380)</f>
        <v>0.81623714689257498</v>
      </c>
      <c r="AI393" s="3">
        <f>LOGEST($M380:AH380)</f>
        <v>0.82151562375924758</v>
      </c>
      <c r="AJ393" s="3">
        <f>LOGEST($M380:AI380)</f>
        <v>0.82555471134676917</v>
      </c>
      <c r="AK393" s="3">
        <f>LOGEST($M380:AJ380)</f>
        <v>0.82867833640379729</v>
      </c>
      <c r="AL393" s="3">
        <f>LOGEST($M380:AK380)</f>
        <v>0.83111813741169616</v>
      </c>
      <c r="AM393" s="3">
        <f>LOGEST($M380:AL380)</f>
        <v>0.83304165729181556</v>
      </c>
      <c r="AN393" s="3">
        <f>LOGEST($M380:AM380)</f>
        <v>0.83457142847111221</v>
      </c>
    </row>
    <row r="394" spans="1:48" x14ac:dyDescent="0.2">
      <c r="A394" s="30" t="s">
        <v>546</v>
      </c>
      <c r="B394" s="154" t="s">
        <v>547</v>
      </c>
      <c r="O394" s="60">
        <f t="shared" si="239"/>
        <v>9.5389490990308641</v>
      </c>
      <c r="P394" s="60">
        <f t="shared" si="240"/>
        <v>13.904649966987876</v>
      </c>
      <c r="Q394" s="60">
        <f t="shared" si="241"/>
        <v>11.098127980444081</v>
      </c>
      <c r="R394" s="60">
        <f t="shared" si="242"/>
        <v>14.065456268247132</v>
      </c>
      <c r="S394" s="60">
        <f t="shared" si="232"/>
        <v>14.074301666150085</v>
      </c>
      <c r="T394" s="60">
        <f t="shared" si="232"/>
        <v>13.515706039685284</v>
      </c>
      <c r="U394" s="60">
        <f t="shared" si="232"/>
        <v>13.933366632316755</v>
      </c>
      <c r="V394" s="60">
        <f t="shared" si="232"/>
        <v>13.934419228540122</v>
      </c>
      <c r="W394" s="60">
        <f t="shared" si="232"/>
        <v>13.668285442698584</v>
      </c>
      <c r="X394" s="60">
        <f t="shared" si="232"/>
        <v>13.459780142581602</v>
      </c>
      <c r="Y394" s="60">
        <f t="shared" si="232"/>
        <v>13.292890122389005</v>
      </c>
      <c r="Z394" s="60">
        <f t="shared" si="233"/>
        <v>13.156647789405643</v>
      </c>
      <c r="AA394" s="60">
        <f t="shared" si="234"/>
        <v>13.043364644493332</v>
      </c>
      <c r="AB394" s="60">
        <f t="shared" si="235"/>
        <v>12.947541423578871</v>
      </c>
      <c r="AC394" s="60">
        <f t="shared" si="236"/>
        <v>12.865174896474489</v>
      </c>
      <c r="AD394" s="60">
        <f t="shared" si="237"/>
        <v>12.793305171932413</v>
      </c>
      <c r="AE394" s="60">
        <f t="shared" si="238"/>
        <v>12.729713168469857</v>
      </c>
      <c r="AF394" s="3">
        <f>LOGEST($M381:AE381)</f>
        <v>0.98090097753794792</v>
      </c>
      <c r="AG394" s="3">
        <f>LOGEST($M381:AF381)</f>
        <v>0.98474532149689897</v>
      </c>
      <c r="AH394" s="3">
        <f>LOGEST($M381:AG381)</f>
        <v>0.98760083608909632</v>
      </c>
      <c r="AI394" s="3">
        <f>LOGEST($M381:AH381)</f>
        <v>0.98975073654194345</v>
      </c>
      <c r="AJ394" s="3">
        <f>LOGEST($M381:AI381)</f>
        <v>0.99138966500239278</v>
      </c>
      <c r="AK394" s="3">
        <f>LOGEST($M381:AJ381)</f>
        <v>0.99265348907078854</v>
      </c>
      <c r="AL394" s="3">
        <f>LOGEST($M381:AK381)</f>
        <v>0.99363844266569534</v>
      </c>
      <c r="AM394" s="3">
        <f>LOGEST($M381:AL381)</f>
        <v>0.99441362242484788</v>
      </c>
      <c r="AN394" s="3">
        <f>LOGEST($M381:AM381)</f>
        <v>0.99502927487401205</v>
      </c>
    </row>
    <row r="395" spans="1:48" ht="25.5" x14ac:dyDescent="0.2">
      <c r="A395" s="30" t="s">
        <v>331</v>
      </c>
      <c r="B395" s="154" t="s">
        <v>347</v>
      </c>
      <c r="O395" s="60">
        <f t="shared" si="239"/>
        <v>2.9394471232153387</v>
      </c>
      <c r="P395" s="60">
        <f t="shared" si="240"/>
        <v>2.2916374801750647</v>
      </c>
      <c r="Q395" s="60">
        <f t="shared" si="241"/>
        <v>2.7080865364152409</v>
      </c>
      <c r="R395" s="60">
        <f t="shared" si="242"/>
        <v>3.6112986918458962</v>
      </c>
      <c r="S395" s="60">
        <f t="shared" si="232"/>
        <v>2.5348891856130806</v>
      </c>
      <c r="T395" s="60">
        <f t="shared" si="232"/>
        <v>2.0939612566578907</v>
      </c>
      <c r="U395" s="60">
        <f t="shared" si="232"/>
        <v>1.6550118286126743</v>
      </c>
      <c r="V395" s="60">
        <f t="shared" si="232"/>
        <v>1.5630264381457841</v>
      </c>
      <c r="W395" s="60">
        <f t="shared" si="232"/>
        <v>1.4851873616190439</v>
      </c>
      <c r="X395" s="60">
        <f t="shared" si="232"/>
        <v>1.4068938554802215</v>
      </c>
      <c r="Y395" s="60">
        <f t="shared" si="232"/>
        <v>1.3296988644532899</v>
      </c>
      <c r="Z395" s="60">
        <f t="shared" si="233"/>
        <v>1.254593965243666</v>
      </c>
      <c r="AA395" s="60">
        <f t="shared" si="234"/>
        <v>1.1821932438358862</v>
      </c>
      <c r="AB395" s="60">
        <f t="shared" si="235"/>
        <v>1.1128560635703748</v>
      </c>
      <c r="AC395" s="60">
        <f t="shared" si="236"/>
        <v>1.0467695469609941</v>
      </c>
      <c r="AD395" s="60">
        <f t="shared" si="237"/>
        <v>0.9840043955505493</v>
      </c>
      <c r="AE395" s="60">
        <f t="shared" si="238"/>
        <v>0.92455294818152756</v>
      </c>
      <c r="AF395" s="3">
        <f>LOGEST($M382:AE382)</f>
        <v>0.95019976973704889</v>
      </c>
      <c r="AG395" s="3">
        <f>LOGEST($M382:AF382)</f>
        <v>0.94728375142280208</v>
      </c>
      <c r="AH395" s="3">
        <f>LOGEST($M382:AG382)</f>
        <v>0.94513090612611839</v>
      </c>
      <c r="AI395" s="3">
        <f>LOGEST($M382:AH382)</f>
        <v>0.94351736230104732</v>
      </c>
      <c r="AJ395" s="3">
        <f>LOGEST($M382:AI382)</f>
        <v>0.94229151150610058</v>
      </c>
      <c r="AK395" s="3">
        <f>LOGEST($M382:AJ382)</f>
        <v>0.94134869182593905</v>
      </c>
      <c r="AL395" s="3">
        <f>LOGEST($M382:AK382)</f>
        <v>0.94061539603122135</v>
      </c>
      <c r="AM395" s="3">
        <f>LOGEST($M382:AL382)</f>
        <v>0.94003918857530189</v>
      </c>
      <c r="AN395" s="3">
        <f>LOGEST($M382:AM382)</f>
        <v>0.93958213231785537</v>
      </c>
    </row>
    <row r="396" spans="1:48" x14ac:dyDescent="0.2">
      <c r="A396" s="30" t="s">
        <v>548</v>
      </c>
      <c r="B396" s="154" t="s">
        <v>549</v>
      </c>
      <c r="O396" s="60">
        <f t="shared" si="239"/>
        <v>0.33426846594998832</v>
      </c>
      <c r="P396" s="60">
        <f t="shared" si="240"/>
        <v>0.2542882943589907</v>
      </c>
      <c r="Q396" s="60">
        <f t="shared" si="241"/>
        <v>0.30570411895320337</v>
      </c>
      <c r="R396" s="60">
        <f t="shared" si="242"/>
        <v>0.24678249492296644</v>
      </c>
      <c r="S396" s="60">
        <f t="shared" si="232"/>
        <v>0.2456114892559863</v>
      </c>
      <c r="T396" s="60">
        <f t="shared" si="232"/>
        <v>0.25450458711834573</v>
      </c>
      <c r="U396" s="60">
        <f t="shared" si="232"/>
        <v>0.26260903876812541</v>
      </c>
      <c r="V396" s="60">
        <f t="shared" si="232"/>
        <v>0.26193386172952982</v>
      </c>
      <c r="W396" s="60">
        <f t="shared" si="232"/>
        <v>0.23370678654982174</v>
      </c>
      <c r="X396" s="60">
        <f t="shared" si="232"/>
        <v>0.21004304616891176</v>
      </c>
      <c r="Y396" s="60">
        <f t="shared" si="232"/>
        <v>0.18979401741972898</v>
      </c>
      <c r="Z396" s="60">
        <f t="shared" si="233"/>
        <v>0.17219159892995464</v>
      </c>
      <c r="AA396" s="60">
        <f t="shared" si="234"/>
        <v>0.15670285157213787</v>
      </c>
      <c r="AB396" s="60">
        <f t="shared" si="235"/>
        <v>0.14294539720068281</v>
      </c>
      <c r="AC396" s="60">
        <f t="shared" si="236"/>
        <v>0.13063633014295398</v>
      </c>
      <c r="AD396" s="60">
        <f t="shared" si="237"/>
        <v>0.11956036602294891</v>
      </c>
      <c r="AE396" s="60">
        <f t="shared" si="238"/>
        <v>0.10954941893179887</v>
      </c>
      <c r="AF396" s="3">
        <f>LOGEST($M383:AE383)</f>
        <v>0.89223586827099488</v>
      </c>
      <c r="AG396" s="3">
        <f>LOGEST($M383:AF383)</f>
        <v>0.8987460281737889</v>
      </c>
      <c r="AH396" s="3">
        <f>LOGEST($M383:AG383)</f>
        <v>0.90359581467458361</v>
      </c>
      <c r="AI396" s="3">
        <f>LOGEST($M383:AH383)</f>
        <v>0.90725514571491128</v>
      </c>
      <c r="AJ396" s="3">
        <f>LOGEST($M383:AI383)</f>
        <v>0.9100493435564333</v>
      </c>
      <c r="AK396" s="3">
        <f>LOGEST($M383:AJ383)</f>
        <v>0.91220673884723891</v>
      </c>
      <c r="AL396" s="3">
        <f>LOGEST($M383:AK383)</f>
        <v>0.91388972783469224</v>
      </c>
      <c r="AM396" s="3">
        <f>LOGEST($M383:AL383)</f>
        <v>0.91521528423307086</v>
      </c>
      <c r="AN396" s="3">
        <f>LOGEST($M383:AM383)</f>
        <v>0.91626868146900375</v>
      </c>
    </row>
    <row r="397" spans="1:48" x14ac:dyDescent="0.2">
      <c r="A397" s="30" t="s">
        <v>550</v>
      </c>
      <c r="B397" s="154" t="s">
        <v>352</v>
      </c>
      <c r="O397" s="60">
        <f t="shared" si="239"/>
        <v>0.10911336801568179</v>
      </c>
      <c r="P397" s="60">
        <f t="shared" si="240"/>
        <v>8.9697767797918618E-2</v>
      </c>
      <c r="Q397" s="60">
        <f t="shared" si="241"/>
        <v>0.10217922508076638</v>
      </c>
      <c r="R397" s="60">
        <f t="shared" si="242"/>
        <v>6.8042969954143454E-2</v>
      </c>
      <c r="S397" s="60">
        <f t="shared" si="232"/>
        <v>6.0295904508288443E-2</v>
      </c>
      <c r="T397" s="60">
        <f t="shared" si="232"/>
        <v>7.5220628939344142E-2</v>
      </c>
      <c r="U397" s="60">
        <f t="shared" si="232"/>
        <v>8.2350552013900749E-2</v>
      </c>
      <c r="V397" s="60">
        <f t="shared" si="232"/>
        <v>0.16257878357391631</v>
      </c>
      <c r="W397" s="60">
        <f t="shared" si="232"/>
        <v>0.14379574718761309</v>
      </c>
      <c r="X397" s="60">
        <f t="shared" si="232"/>
        <v>0.12949763574755313</v>
      </c>
      <c r="Y397" s="60">
        <f t="shared" si="232"/>
        <v>0.1181888630801622</v>
      </c>
      <c r="Z397" s="60">
        <f t="shared" si="233"/>
        <v>0.10895475509839374</v>
      </c>
      <c r="AA397" s="60">
        <f t="shared" si="234"/>
        <v>0.10121138028453477</v>
      </c>
      <c r="AB397" s="60">
        <f t="shared" si="235"/>
        <v>9.4572293339360236E-2</v>
      </c>
      <c r="AC397" s="60">
        <f t="shared" si="236"/>
        <v>8.8773771581765137E-2</v>
      </c>
      <c r="AD397" s="60">
        <f t="shared" si="237"/>
        <v>8.3630983291659092E-2</v>
      </c>
      <c r="AE397" s="60">
        <f t="shared" si="238"/>
        <v>7.9011306514831292E-2</v>
      </c>
      <c r="AF397" s="3">
        <f>LOGEST($M384:AE384)</f>
        <v>0.88446809618449673</v>
      </c>
      <c r="AG397" s="3">
        <f>LOGEST($M384:AF384)</f>
        <v>0.90056652077891464</v>
      </c>
      <c r="AH397" s="3">
        <f>LOGEST($M384:AG384)</f>
        <v>0.91267197580783166</v>
      </c>
      <c r="AI397" s="3">
        <f>LOGEST($M384:AH384)</f>
        <v>0.92186989754266968</v>
      </c>
      <c r="AJ397" s="3">
        <f>LOGEST($M384:AI384)</f>
        <v>0.92893036373799243</v>
      </c>
      <c r="AK397" s="3">
        <f>LOGEST($M384:AJ384)</f>
        <v>0.93440375058110925</v>
      </c>
      <c r="AL397" s="3">
        <f>LOGEST($M384:AK384)</f>
        <v>0.93868688647754506</v>
      </c>
      <c r="AM397" s="3">
        <f>LOGEST($M384:AL384)</f>
        <v>0.94206860654366498</v>
      </c>
      <c r="AN397" s="3">
        <f>LOGEST($M384:AM384)</f>
        <v>0.94476118066534143</v>
      </c>
    </row>
    <row r="398" spans="1:48" ht="25.5" x14ac:dyDescent="0.2">
      <c r="A398" s="28" t="s">
        <v>403</v>
      </c>
      <c r="B398" s="71" t="s">
        <v>353</v>
      </c>
      <c r="O398" s="60">
        <f t="shared" si="239"/>
        <v>6120.5270157215509</v>
      </c>
      <c r="P398" s="60">
        <f t="shared" si="240"/>
        <v>5784.5658889445131</v>
      </c>
      <c r="Q398" s="60">
        <f t="shared" si="241"/>
        <v>6000.5408990154665</v>
      </c>
      <c r="R398" s="60">
        <f t="shared" si="242"/>
        <v>5845.4948239587093</v>
      </c>
      <c r="S398" s="60">
        <f t="shared" si="232"/>
        <v>5544.8501779750895</v>
      </c>
      <c r="T398" s="60">
        <f t="shared" si="232"/>
        <v>5431.3447506428456</v>
      </c>
      <c r="U398" s="60">
        <f t="shared" si="232"/>
        <v>5828.7768827166155</v>
      </c>
      <c r="V398" s="60">
        <f t="shared" si="232"/>
        <v>6272.3628094293044</v>
      </c>
      <c r="W398" s="60">
        <f t="shared" si="232"/>
        <v>6228.1057788797279</v>
      </c>
      <c r="X398" s="60">
        <f t="shared" si="232"/>
        <v>6191.4859849627992</v>
      </c>
      <c r="Y398" s="60">
        <f t="shared" si="232"/>
        <v>6160.4775558628489</v>
      </c>
      <c r="Z398" s="60">
        <f t="shared" si="233"/>
        <v>6133.6595924723524</v>
      </c>
      <c r="AA398" s="60">
        <f t="shared" si="234"/>
        <v>6110.0170166409252</v>
      </c>
      <c r="AB398" s="60">
        <f t="shared" si="235"/>
        <v>6088.8126893581784</v>
      </c>
      <c r="AC398" s="60">
        <f t="shared" si="236"/>
        <v>6069.5033735388733</v>
      </c>
      <c r="AD398" s="60">
        <f t="shared" si="237"/>
        <v>6051.6833641675967</v>
      </c>
      <c r="AE398" s="60">
        <f t="shared" si="238"/>
        <v>6035.0459756542414</v>
      </c>
      <c r="AF398" s="3">
        <f>LOGEST($M385:AE385)</f>
        <v>0.99294412139504362</v>
      </c>
      <c r="AG398" s="3">
        <f>LOGEST($M385:AF385)</f>
        <v>0.99412023571579167</v>
      </c>
      <c r="AH398" s="3">
        <f>LOGEST($M385:AG385)</f>
        <v>0.99499176301533099</v>
      </c>
      <c r="AI398" s="3">
        <f>LOGEST($M385:AH385)</f>
        <v>0.99564677199984697</v>
      </c>
      <c r="AJ398" s="3">
        <f>LOGEST($M385:AI385)</f>
        <v>0.99614543724264659</v>
      </c>
      <c r="AK398" s="3">
        <f>LOGEST($M385:AJ385)</f>
        <v>0.99652957966810962</v>
      </c>
      <c r="AL398" s="3">
        <f>LOGEST($M385:AK385)</f>
        <v>0.99682872231345643</v>
      </c>
      <c r="AM398" s="3">
        <f>LOGEST($M385:AL385)</f>
        <v>0.99706400865530997</v>
      </c>
      <c r="AN398" s="3">
        <f>LOGEST($M385:AM385)</f>
        <v>0.99725078337510742</v>
      </c>
    </row>
    <row r="399" spans="1:48" x14ac:dyDescent="0.2">
      <c r="A399" s="65" t="s">
        <v>176</v>
      </c>
      <c r="B399" s="155" t="s">
        <v>196</v>
      </c>
      <c r="O399" s="60">
        <f t="shared" si="239"/>
        <v>1.1520116242763625</v>
      </c>
      <c r="P399" s="60">
        <f t="shared" si="240"/>
        <v>1.2560724501665734</v>
      </c>
      <c r="Q399" s="60">
        <f t="shared" si="241"/>
        <v>1.1891762049514376</v>
      </c>
      <c r="R399" s="60">
        <f t="shared" si="242"/>
        <v>1.2685416445110356</v>
      </c>
      <c r="S399" s="60">
        <f t="shared" si="232"/>
        <v>1.2817095386987796</v>
      </c>
      <c r="T399" s="60">
        <f t="shared" si="232"/>
        <v>1.2903012992176546</v>
      </c>
      <c r="U399" s="60">
        <f t="shared" si="232"/>
        <v>1.3222641827987949</v>
      </c>
      <c r="V399" s="60">
        <f t="shared" si="232"/>
        <v>1.1175455856066021</v>
      </c>
      <c r="W399" s="60">
        <f t="shared" si="232"/>
        <v>1.1092774208691654</v>
      </c>
      <c r="X399" s="60">
        <f t="shared" si="232"/>
        <v>1.1001769809785087</v>
      </c>
      <c r="Y399" s="60">
        <f t="shared" si="232"/>
        <v>1.090495706631722</v>
      </c>
      <c r="Z399" s="60">
        <f t="shared" si="233"/>
        <v>1.0804119453528656</v>
      </c>
      <c r="AA399" s="60">
        <f t="shared" si="234"/>
        <v>1.0700539447413959</v>
      </c>
      <c r="AB399" s="60">
        <f t="shared" si="235"/>
        <v>1.0595150828807773</v>
      </c>
      <c r="AC399" s="60">
        <f t="shared" si="236"/>
        <v>1.0488641189610324</v>
      </c>
      <c r="AD399" s="60">
        <f t="shared" si="237"/>
        <v>1.0381521970397967</v>
      </c>
      <c r="AE399" s="60">
        <f t="shared" si="238"/>
        <v>1.0274176996628934</v>
      </c>
      <c r="AF399" s="3">
        <f>LOGEST($M386:AE386)</f>
        <v>0.99260149666919506</v>
      </c>
      <c r="AG399" s="3">
        <f>LOGEST($M386:AF386)</f>
        <v>0.99179606497036044</v>
      </c>
      <c r="AH399" s="3">
        <f>LOGEST($M386:AG386)</f>
        <v>0.99120025730935024</v>
      </c>
      <c r="AI399" s="3">
        <f>LOGEST($M386:AH386)</f>
        <v>0.99075304816192</v>
      </c>
      <c r="AJ399" s="3">
        <f>LOGEST($M386:AI386)</f>
        <v>0.99041291550318178</v>
      </c>
      <c r="AK399" s="3">
        <f>LOGEST($M386:AJ386)</f>
        <v>0.99015109293095915</v>
      </c>
      <c r="AL399" s="3">
        <f>LOGEST($M386:AK386)</f>
        <v>0.98994732204209368</v>
      </c>
      <c r="AM399" s="3">
        <f>LOGEST($M386:AL386)</f>
        <v>0.9897871213939069</v>
      </c>
      <c r="AN399" s="3">
        <f>LOGEST($M386:AM386)</f>
        <v>0.98965999647497571</v>
      </c>
    </row>
    <row r="400" spans="1:48" x14ac:dyDescent="0.2">
      <c r="A400" s="65" t="s">
        <v>733</v>
      </c>
      <c r="B400" s="155" t="s">
        <v>734</v>
      </c>
      <c r="O400" s="60">
        <f t="shared" si="239"/>
        <v>2.2983009882518739</v>
      </c>
      <c r="P400" s="60">
        <f t="shared" si="240"/>
        <v>2.5064557379605299</v>
      </c>
      <c r="Q400" s="60">
        <f t="shared" si="241"/>
        <v>2.3726419702906796</v>
      </c>
      <c r="R400" s="60">
        <f t="shared" si="242"/>
        <v>2.6808212776522238</v>
      </c>
      <c r="S400" s="60">
        <f t="shared" si="232"/>
        <v>2.7055331082479093</v>
      </c>
      <c r="T400" s="60">
        <f t="shared" si="232"/>
        <v>2.4677069043182231</v>
      </c>
      <c r="U400" s="60">
        <f t="shared" si="232"/>
        <v>2.4370819221883639</v>
      </c>
      <c r="V400" s="60">
        <f t="shared" si="232"/>
        <v>2.2411354773959284</v>
      </c>
      <c r="W400" s="60">
        <f t="shared" si="232"/>
        <v>2.1984799702527686</v>
      </c>
      <c r="X400" s="60">
        <f t="shared" si="232"/>
        <v>2.1572795386184263</v>
      </c>
      <c r="Y400" s="60">
        <f t="shared" si="232"/>
        <v>2.1173185635566019</v>
      </c>
      <c r="Z400" s="60">
        <f t="shared" si="233"/>
        <v>2.0784423514470656</v>
      </c>
      <c r="AA400" s="60">
        <f t="shared" si="234"/>
        <v>2.0405373179411121</v>
      </c>
      <c r="AB400" s="60">
        <f t="shared" si="235"/>
        <v>2.0035181498711419</v>
      </c>
      <c r="AC400" s="60">
        <f t="shared" si="236"/>
        <v>1.9673193186911702</v>
      </c>
      <c r="AD400" s="60">
        <f t="shared" si="237"/>
        <v>1.93188936715993</v>
      </c>
      <c r="AE400" s="60">
        <f t="shared" si="238"/>
        <v>1.8971869985050169</v>
      </c>
      <c r="AF400" s="3">
        <f>LOGEST($M387:AE387)</f>
        <v>0.98096701088649796</v>
      </c>
      <c r="AG400" s="3">
        <f>LOGEST($M387:AF387)</f>
        <v>0.98125958289735737</v>
      </c>
      <c r="AH400" s="3">
        <f>LOGEST($M387:AG387)</f>
        <v>0.98147621838224253</v>
      </c>
      <c r="AI400" s="3">
        <f>LOGEST($M387:AH387)</f>
        <v>0.9816389405077367</v>
      </c>
      <c r="AJ400" s="3">
        <f>LOGEST($M387:AI387)</f>
        <v>0.98176276889298231</v>
      </c>
      <c r="AK400" s="3">
        <f>LOGEST($M387:AJ387)</f>
        <v>0.98185812739395406</v>
      </c>
      <c r="AL400" s="3">
        <f>LOGEST($M387:AK387)</f>
        <v>0.98193236673084305</v>
      </c>
      <c r="AM400" s="3">
        <f>LOGEST($M387:AL387)</f>
        <v>0.98199074690385735</v>
      </c>
      <c r="AN400" s="3">
        <f>LOGEST($M387:AM387)</f>
        <v>0.98203708284500313</v>
      </c>
    </row>
    <row r="401" spans="1:36" x14ac:dyDescent="0.2">
      <c r="A401" s="65"/>
      <c r="B401" s="155"/>
      <c r="Q401" s="60"/>
    </row>
    <row r="402" spans="1:36" x14ac:dyDescent="0.2">
      <c r="A402" s="65"/>
      <c r="B402" s="155"/>
    </row>
    <row r="403" spans="1:36" x14ac:dyDescent="0.2">
      <c r="A403" s="65"/>
      <c r="B403" s="155"/>
    </row>
    <row r="404" spans="1:36" x14ac:dyDescent="0.2">
      <c r="A404" s="65"/>
    </row>
    <row r="405" spans="1:36" x14ac:dyDescent="0.2">
      <c r="A405" s="65" t="s">
        <v>743</v>
      </c>
      <c r="AI405" s="3" t="s">
        <v>745</v>
      </c>
      <c r="AJ405" s="3" t="s">
        <v>746</v>
      </c>
    </row>
    <row r="406" spans="1:36" x14ac:dyDescent="0.2">
      <c r="A406" s="28" t="s">
        <v>172</v>
      </c>
      <c r="B406" s="71" t="s">
        <v>192</v>
      </c>
      <c r="M406" s="60">
        <f t="shared" ref="M406:Z406" si="243">+M1011*1000/M360</f>
        <v>16.275783281245896</v>
      </c>
      <c r="N406" s="60">
        <f t="shared" si="243"/>
        <v>2.9973610262675625</v>
      </c>
      <c r="O406" s="60">
        <f t="shared" si="243"/>
        <v>1.1370452679395795</v>
      </c>
      <c r="P406" s="60">
        <f t="shared" si="243"/>
        <v>1.2656324689900538</v>
      </c>
      <c r="Q406" s="60">
        <f t="shared" si="243"/>
        <v>1.4100176814536607</v>
      </c>
      <c r="R406" s="60">
        <f t="shared" si="243"/>
        <v>0.99168940833869135</v>
      </c>
      <c r="S406" s="60">
        <f t="shared" si="243"/>
        <v>0</v>
      </c>
      <c r="T406" s="60">
        <f t="shared" si="243"/>
        <v>0</v>
      </c>
      <c r="U406" s="60">
        <f t="shared" si="243"/>
        <v>0</v>
      </c>
      <c r="V406" s="60">
        <f t="shared" si="243"/>
        <v>0</v>
      </c>
      <c r="W406" s="60">
        <f t="shared" si="243"/>
        <v>0</v>
      </c>
      <c r="X406" s="60">
        <f t="shared" si="243"/>
        <v>0</v>
      </c>
      <c r="Y406" s="60">
        <f t="shared" si="243"/>
        <v>0</v>
      </c>
      <c r="Z406" s="60">
        <f t="shared" si="243"/>
        <v>0</v>
      </c>
      <c r="AA406" s="60">
        <f>+AA1011*1000/AA360</f>
        <v>0</v>
      </c>
      <c r="AB406" s="60">
        <f>+AB1011*1000/AB360</f>
        <v>0</v>
      </c>
      <c r="AC406" s="60">
        <f>+AC1011*1000/AC360</f>
        <v>0</v>
      </c>
      <c r="AD406" s="60">
        <f>+AD1011*1000/AD360</f>
        <v>0</v>
      </c>
      <c r="AE406" s="60">
        <f>+AE1011*1000/AE360</f>
        <v>0</v>
      </c>
      <c r="AF406" s="75">
        <v>0</v>
      </c>
      <c r="AG406" s="75">
        <v>0</v>
      </c>
      <c r="AH406" s="75">
        <v>0</v>
      </c>
      <c r="AI406" s="60">
        <v>0</v>
      </c>
      <c r="AJ406" s="60">
        <f>+Z406/M406</f>
        <v>0</v>
      </c>
    </row>
    <row r="407" spans="1:36" x14ac:dyDescent="0.2">
      <c r="A407" s="30" t="s">
        <v>324</v>
      </c>
      <c r="B407" s="154" t="s">
        <v>340</v>
      </c>
      <c r="M407" s="60">
        <f t="shared" ref="M407:Z407" si="244">+M1013*1000/M361</f>
        <v>0.34353718918238096</v>
      </c>
      <c r="N407" s="60">
        <f t="shared" si="244"/>
        <v>0.42528984823171173</v>
      </c>
      <c r="O407" s="60">
        <f t="shared" si="244"/>
        <v>0.43229898280363577</v>
      </c>
      <c r="P407" s="60">
        <f t="shared" si="244"/>
        <v>0.14386501025496407</v>
      </c>
      <c r="Q407" s="60">
        <f t="shared" si="244"/>
        <v>9.6507612178775667E-2</v>
      </c>
      <c r="R407" s="60">
        <f t="shared" si="244"/>
        <v>7.353087183807205E-3</v>
      </c>
      <c r="S407" s="60">
        <f t="shared" si="244"/>
        <v>5.2491553964614177E-3</v>
      </c>
      <c r="T407" s="60">
        <f t="shared" si="244"/>
        <v>3.032223644046746E-2</v>
      </c>
      <c r="U407" s="60">
        <f t="shared" si="244"/>
        <v>5.845559255889253E-2</v>
      </c>
      <c r="V407" s="60">
        <f t="shared" si="244"/>
        <v>2.9980197304090347E-2</v>
      </c>
      <c r="W407" s="60">
        <f t="shared" si="244"/>
        <v>2.3265894920904331E-2</v>
      </c>
      <c r="X407" s="60">
        <f t="shared" si="244"/>
        <v>2.543993947234393E-2</v>
      </c>
      <c r="Y407" s="60">
        <f t="shared" si="244"/>
        <v>3.2707663624424878E-2</v>
      </c>
      <c r="Z407" s="60">
        <f t="shared" si="244"/>
        <v>2.9978648052737745E-2</v>
      </c>
      <c r="AA407" s="60">
        <f t="shared" ref="AA407:AE414" si="245">+AA1013*1000/AA361</f>
        <v>1.6136533833320196E-2</v>
      </c>
      <c r="AB407" s="60">
        <f t="shared" si="245"/>
        <v>5.542279732106534E-3</v>
      </c>
      <c r="AC407" s="60">
        <f t="shared" si="245"/>
        <v>9.7031975124980512E-3</v>
      </c>
      <c r="AD407" s="60">
        <f t="shared" si="245"/>
        <v>1.6448306852223772E-3</v>
      </c>
      <c r="AE407" s="60">
        <f t="shared" si="245"/>
        <v>0</v>
      </c>
      <c r="AF407" s="75" t="e">
        <f>+AE407*AF420</f>
        <v>#NUM!</v>
      </c>
      <c r="AG407" s="75" t="e">
        <f>+AF407*AG420</f>
        <v>#NUM!</v>
      </c>
      <c r="AH407" s="75" t="e">
        <f>+AG407*AH420</f>
        <v>#NUM!</v>
      </c>
      <c r="AI407" s="60" t="e">
        <f t="shared" ref="AI407:AI416" si="246">+AH407/Z407</f>
        <v>#NUM!</v>
      </c>
      <c r="AJ407" s="60">
        <f t="shared" ref="AJ407:AJ416" si="247">+Z407/M407</f>
        <v>8.7264636833313369E-2</v>
      </c>
    </row>
    <row r="408" spans="1:36" x14ac:dyDescent="0.2">
      <c r="A408" s="30" t="s">
        <v>325</v>
      </c>
      <c r="B408" s="154" t="s">
        <v>341</v>
      </c>
      <c r="M408" s="60">
        <f t="shared" ref="M408:Z408" si="248">+M1014*1000/M362</f>
        <v>2.1112779042177135E-2</v>
      </c>
      <c r="N408" s="60">
        <f t="shared" si="248"/>
        <v>9.1908902875697789E-3</v>
      </c>
      <c r="O408" s="60">
        <f t="shared" si="248"/>
        <v>0</v>
      </c>
      <c r="P408" s="60">
        <f t="shared" si="248"/>
        <v>0</v>
      </c>
      <c r="Q408" s="60">
        <f t="shared" si="248"/>
        <v>0</v>
      </c>
      <c r="R408" s="60">
        <f t="shared" si="248"/>
        <v>0</v>
      </c>
      <c r="S408" s="60">
        <f t="shared" si="248"/>
        <v>0</v>
      </c>
      <c r="T408" s="60">
        <f t="shared" si="248"/>
        <v>0</v>
      </c>
      <c r="U408" s="60">
        <f t="shared" si="248"/>
        <v>0</v>
      </c>
      <c r="V408" s="60">
        <f t="shared" si="248"/>
        <v>0</v>
      </c>
      <c r="W408" s="60">
        <f t="shared" si="248"/>
        <v>0</v>
      </c>
      <c r="X408" s="60">
        <f t="shared" si="248"/>
        <v>0</v>
      </c>
      <c r="Y408" s="60">
        <f t="shared" si="248"/>
        <v>0</v>
      </c>
      <c r="Z408" s="60">
        <f t="shared" si="248"/>
        <v>7.0121725988126181E-3</v>
      </c>
      <c r="AA408" s="60">
        <f t="shared" si="245"/>
        <v>6.9275190372513114E-3</v>
      </c>
      <c r="AB408" s="60">
        <f t="shared" si="245"/>
        <v>7.6936512534277902E-3</v>
      </c>
      <c r="AC408" s="60">
        <f t="shared" si="245"/>
        <v>0</v>
      </c>
      <c r="AD408" s="60">
        <f t="shared" si="245"/>
        <v>0</v>
      </c>
      <c r="AE408" s="60">
        <f t="shared" si="245"/>
        <v>0</v>
      </c>
      <c r="AF408" s="75">
        <f>+AE408</f>
        <v>0</v>
      </c>
      <c r="AG408" s="75">
        <f>+AF408</f>
        <v>0</v>
      </c>
      <c r="AH408" s="75">
        <f>+AG408</f>
        <v>0</v>
      </c>
      <c r="AI408" s="60">
        <f t="shared" si="246"/>
        <v>0</v>
      </c>
      <c r="AJ408" s="60">
        <f t="shared" si="247"/>
        <v>0.33212930352770498</v>
      </c>
    </row>
    <row r="409" spans="1:36" ht="25.5" x14ac:dyDescent="0.2">
      <c r="A409" s="30" t="s">
        <v>326</v>
      </c>
      <c r="B409" s="154" t="s">
        <v>342</v>
      </c>
      <c r="M409" s="60">
        <f t="shared" ref="M409:Z409" si="249">+M1015*1000/M363</f>
        <v>5.4720059959214636E-3</v>
      </c>
      <c r="N409" s="60">
        <f t="shared" si="249"/>
        <v>4.7279833574985818E-3</v>
      </c>
      <c r="O409" s="60">
        <f t="shared" si="249"/>
        <v>4.5748063384861226E-3</v>
      </c>
      <c r="P409" s="60">
        <f t="shared" si="249"/>
        <v>4.4521174639399743E-3</v>
      </c>
      <c r="Q409" s="60">
        <f t="shared" si="249"/>
        <v>4.2651691898604981E-3</v>
      </c>
      <c r="R409" s="60">
        <f t="shared" si="249"/>
        <v>4.2208540299053061E-3</v>
      </c>
      <c r="S409" s="60">
        <f t="shared" si="249"/>
        <v>4.1670177538020324E-3</v>
      </c>
      <c r="T409" s="60">
        <f t="shared" si="249"/>
        <v>4.3463245885792083E-3</v>
      </c>
      <c r="U409" s="60">
        <f t="shared" si="249"/>
        <v>4.5611702587450226E-3</v>
      </c>
      <c r="V409" s="60">
        <f t="shared" si="249"/>
        <v>5.0029085823003012E-3</v>
      </c>
      <c r="W409" s="60">
        <f t="shared" si="249"/>
        <v>0</v>
      </c>
      <c r="X409" s="60">
        <f t="shared" si="249"/>
        <v>0</v>
      </c>
      <c r="Y409" s="60">
        <f t="shared" si="249"/>
        <v>0</v>
      </c>
      <c r="Z409" s="60">
        <f t="shared" si="249"/>
        <v>0</v>
      </c>
      <c r="AA409" s="60">
        <f t="shared" si="245"/>
        <v>0</v>
      </c>
      <c r="AB409" s="60">
        <f t="shared" si="245"/>
        <v>0</v>
      </c>
      <c r="AC409" s="60">
        <f t="shared" si="245"/>
        <v>0</v>
      </c>
      <c r="AD409" s="60">
        <f t="shared" si="245"/>
        <v>0</v>
      </c>
      <c r="AE409" s="60">
        <f t="shared" si="245"/>
        <v>0</v>
      </c>
      <c r="AF409" s="75">
        <v>0</v>
      </c>
      <c r="AG409" s="75">
        <v>0</v>
      </c>
      <c r="AH409" s="75">
        <v>0</v>
      </c>
      <c r="AI409" s="60" t="e">
        <f t="shared" si="246"/>
        <v>#DIV/0!</v>
      </c>
      <c r="AJ409" s="60">
        <f t="shared" si="247"/>
        <v>0</v>
      </c>
    </row>
    <row r="410" spans="1:36" x14ac:dyDescent="0.2">
      <c r="A410" s="30" t="s">
        <v>546</v>
      </c>
      <c r="B410" s="154" t="s">
        <v>547</v>
      </c>
      <c r="M410" s="60">
        <f t="shared" ref="M410:Z410" si="250">+M1016*1000/M364</f>
        <v>0.88332974379075313</v>
      </c>
      <c r="N410" s="60">
        <f t="shared" si="250"/>
        <v>0.84006284001352227</v>
      </c>
      <c r="O410" s="60">
        <f t="shared" si="250"/>
        <v>0.68021102148039669</v>
      </c>
      <c r="P410" s="60">
        <f t="shared" si="250"/>
        <v>0.59664899011361217</v>
      </c>
      <c r="Q410" s="60">
        <f t="shared" si="250"/>
        <v>0.49445546481766395</v>
      </c>
      <c r="R410" s="60">
        <f t="shared" si="250"/>
        <v>0.46823483728729781</v>
      </c>
      <c r="S410" s="60">
        <f t="shared" si="250"/>
        <v>0.35783327405630799</v>
      </c>
      <c r="T410" s="60">
        <f t="shared" si="250"/>
        <v>1.8575774057859394E-4</v>
      </c>
      <c r="U410" s="60">
        <f t="shared" si="250"/>
        <v>0</v>
      </c>
      <c r="V410" s="60">
        <f t="shared" si="250"/>
        <v>0</v>
      </c>
      <c r="W410" s="60">
        <f t="shared" si="250"/>
        <v>1.3158410213164288E-3</v>
      </c>
      <c r="X410" s="60">
        <f t="shared" si="250"/>
        <v>1.4686035114998954E-3</v>
      </c>
      <c r="Y410" s="60">
        <f t="shared" si="250"/>
        <v>9.2591774873720511E-4</v>
      </c>
      <c r="Z410" s="76">
        <f t="shared" si="250"/>
        <v>2.9741940186182192E-4</v>
      </c>
      <c r="AA410" s="76">
        <f t="shared" si="245"/>
        <v>0</v>
      </c>
      <c r="AB410" s="76">
        <f t="shared" si="245"/>
        <v>0</v>
      </c>
      <c r="AC410" s="76">
        <f t="shared" si="245"/>
        <v>0</v>
      </c>
      <c r="AD410" s="76">
        <f t="shared" si="245"/>
        <v>0</v>
      </c>
      <c r="AE410" s="76">
        <f t="shared" si="245"/>
        <v>0</v>
      </c>
      <c r="AF410" s="77">
        <f>+AE410</f>
        <v>0</v>
      </c>
      <c r="AG410" s="77">
        <f>+AF410</f>
        <v>0</v>
      </c>
      <c r="AH410" s="77">
        <f>+AG410</f>
        <v>0</v>
      </c>
      <c r="AI410" s="60">
        <f t="shared" si="246"/>
        <v>0</v>
      </c>
      <c r="AJ410" s="60">
        <f t="shared" si="247"/>
        <v>3.3670257789063636E-4</v>
      </c>
    </row>
    <row r="411" spans="1:36" ht="25.5" x14ac:dyDescent="0.2">
      <c r="A411" s="30" t="s">
        <v>331</v>
      </c>
      <c r="B411" s="154" t="s">
        <v>347</v>
      </c>
      <c r="M411" s="60">
        <f t="shared" ref="M411:Z411" si="251">+M1017*1000/M365</f>
        <v>5.504421584551525E-3</v>
      </c>
      <c r="N411" s="60">
        <f t="shared" si="251"/>
        <v>5.2217453505007151E-3</v>
      </c>
      <c r="O411" s="60">
        <f t="shared" si="251"/>
        <v>4.9330234937385326E-3</v>
      </c>
      <c r="P411" s="60">
        <f t="shared" si="251"/>
        <v>4.6938373785489276E-3</v>
      </c>
      <c r="Q411" s="60">
        <f t="shared" si="251"/>
        <v>4.3362917059655559E-3</v>
      </c>
      <c r="R411" s="60">
        <f t="shared" si="251"/>
        <v>2.4093088382235854E-3</v>
      </c>
      <c r="S411" s="60">
        <f t="shared" si="251"/>
        <v>2.1994058979261199E-3</v>
      </c>
      <c r="T411" s="60">
        <f t="shared" si="251"/>
        <v>2.5543687933593726E-3</v>
      </c>
      <c r="U411" s="60">
        <f t="shared" si="251"/>
        <v>2.3970619769076718E-3</v>
      </c>
      <c r="V411" s="60">
        <f t="shared" si="251"/>
        <v>4.693236259384944E-3</v>
      </c>
      <c r="W411" s="60">
        <f t="shared" si="251"/>
        <v>0</v>
      </c>
      <c r="X411" s="60">
        <f t="shared" si="251"/>
        <v>0</v>
      </c>
      <c r="Y411" s="60">
        <f t="shared" si="251"/>
        <v>0</v>
      </c>
      <c r="Z411" s="60">
        <f t="shared" si="251"/>
        <v>0</v>
      </c>
      <c r="AA411" s="60">
        <f t="shared" si="245"/>
        <v>0</v>
      </c>
      <c r="AB411" s="60">
        <f t="shared" si="245"/>
        <v>0</v>
      </c>
      <c r="AC411" s="60">
        <f t="shared" si="245"/>
        <v>0</v>
      </c>
      <c r="AD411" s="60">
        <f t="shared" si="245"/>
        <v>0</v>
      </c>
      <c r="AE411" s="60">
        <f t="shared" si="245"/>
        <v>0</v>
      </c>
      <c r="AF411" s="75">
        <v>0</v>
      </c>
      <c r="AG411" s="75">
        <v>0</v>
      </c>
      <c r="AH411" s="75">
        <v>0</v>
      </c>
      <c r="AI411" s="60" t="e">
        <f t="shared" si="246"/>
        <v>#DIV/0!</v>
      </c>
      <c r="AJ411" s="60">
        <f t="shared" si="247"/>
        <v>0</v>
      </c>
    </row>
    <row r="412" spans="1:36" x14ac:dyDescent="0.2">
      <c r="A412" s="30" t="s">
        <v>548</v>
      </c>
      <c r="B412" s="154" t="s">
        <v>549</v>
      </c>
      <c r="M412" s="60">
        <f t="shared" ref="M412:Z412" si="252">+M1018*1000/M366</f>
        <v>6.8748670318857534E-3</v>
      </c>
      <c r="N412" s="60">
        <f t="shared" si="252"/>
        <v>1.908363108862382E-2</v>
      </c>
      <c r="O412" s="60">
        <f t="shared" si="252"/>
        <v>1.7728195051025637E-2</v>
      </c>
      <c r="P412" s="60">
        <f t="shared" si="252"/>
        <v>1.5446344290814207E-2</v>
      </c>
      <c r="Q412" s="60">
        <f t="shared" si="252"/>
        <v>1.3204237104749354E-2</v>
      </c>
      <c r="R412" s="60">
        <f t="shared" si="252"/>
        <v>1.5061784409282988E-3</v>
      </c>
      <c r="S412" s="60">
        <f t="shared" si="252"/>
        <v>0</v>
      </c>
      <c r="T412" s="60">
        <f t="shared" si="252"/>
        <v>1.1008031089488527E-2</v>
      </c>
      <c r="U412" s="60">
        <f t="shared" si="252"/>
        <v>1.8212299908387242E-2</v>
      </c>
      <c r="V412" s="60">
        <f t="shared" si="252"/>
        <v>2.1216947388476595E-2</v>
      </c>
      <c r="W412" s="60">
        <f t="shared" si="252"/>
        <v>1.2318610217828183E-2</v>
      </c>
      <c r="X412" s="60">
        <f t="shared" si="252"/>
        <v>8.0501082688304044E-3</v>
      </c>
      <c r="Y412" s="60">
        <f t="shared" si="252"/>
        <v>5.6628501566484395E-3</v>
      </c>
      <c r="Z412" s="60">
        <f t="shared" si="252"/>
        <v>3.5507774133558515E-3</v>
      </c>
      <c r="AA412" s="60">
        <f t="shared" si="245"/>
        <v>1.9302815846488778E-3</v>
      </c>
      <c r="AB412" s="60">
        <f t="shared" si="245"/>
        <v>1.8878387854412019E-3</v>
      </c>
      <c r="AC412" s="60">
        <f t="shared" si="245"/>
        <v>0</v>
      </c>
      <c r="AD412" s="60">
        <f t="shared" si="245"/>
        <v>0</v>
      </c>
      <c r="AE412" s="60">
        <f t="shared" si="245"/>
        <v>0</v>
      </c>
      <c r="AF412" s="75">
        <f>+AE412</f>
        <v>0</v>
      </c>
      <c r="AG412" s="75">
        <f>+AF412</f>
        <v>0</v>
      </c>
      <c r="AH412" s="75">
        <f>+AG412</f>
        <v>0</v>
      </c>
      <c r="AI412" s="60">
        <f t="shared" si="246"/>
        <v>0</v>
      </c>
      <c r="AJ412" s="60">
        <f t="shared" si="247"/>
        <v>0.51648670394456853</v>
      </c>
    </row>
    <row r="413" spans="1:36" x14ac:dyDescent="0.2">
      <c r="A413" s="30" t="s">
        <v>550</v>
      </c>
      <c r="B413" s="154" t="s">
        <v>352</v>
      </c>
      <c r="M413" s="60">
        <f t="shared" ref="M413:Z413" si="253">+M1019*1000/M367</f>
        <v>0</v>
      </c>
      <c r="N413" s="60">
        <f t="shared" si="253"/>
        <v>0</v>
      </c>
      <c r="O413" s="60">
        <f t="shared" si="253"/>
        <v>0</v>
      </c>
      <c r="P413" s="60">
        <f t="shared" si="253"/>
        <v>0</v>
      </c>
      <c r="Q413" s="60">
        <f t="shared" si="253"/>
        <v>0</v>
      </c>
      <c r="R413" s="60">
        <f t="shared" si="253"/>
        <v>0</v>
      </c>
      <c r="S413" s="60">
        <f t="shared" si="253"/>
        <v>0</v>
      </c>
      <c r="T413" s="60">
        <f t="shared" si="253"/>
        <v>0</v>
      </c>
      <c r="U413" s="60">
        <f t="shared" si="253"/>
        <v>0</v>
      </c>
      <c r="V413" s="60">
        <f t="shared" si="253"/>
        <v>0</v>
      </c>
      <c r="W413" s="60">
        <f t="shared" si="253"/>
        <v>0</v>
      </c>
      <c r="X413" s="60">
        <f t="shared" si="253"/>
        <v>0</v>
      </c>
      <c r="Y413" s="60">
        <f t="shared" si="253"/>
        <v>0</v>
      </c>
      <c r="Z413" s="60">
        <f t="shared" si="253"/>
        <v>0</v>
      </c>
      <c r="AA413" s="60">
        <f t="shared" si="245"/>
        <v>0</v>
      </c>
      <c r="AB413" s="60">
        <f t="shared" si="245"/>
        <v>0</v>
      </c>
      <c r="AC413" s="60">
        <f t="shared" si="245"/>
        <v>0</v>
      </c>
      <c r="AD413" s="60">
        <f t="shared" si="245"/>
        <v>0</v>
      </c>
      <c r="AE413" s="60">
        <f t="shared" si="245"/>
        <v>0</v>
      </c>
      <c r="AF413" s="75">
        <v>0</v>
      </c>
      <c r="AG413" s="75">
        <v>0</v>
      </c>
      <c r="AH413" s="75">
        <v>0</v>
      </c>
      <c r="AI413" s="60" t="e">
        <f t="shared" si="246"/>
        <v>#DIV/0!</v>
      </c>
      <c r="AJ413" s="60" t="e">
        <f t="shared" si="247"/>
        <v>#DIV/0!</v>
      </c>
    </row>
    <row r="414" spans="1:36" ht="25.5" x14ac:dyDescent="0.2">
      <c r="A414" s="28" t="s">
        <v>403</v>
      </c>
      <c r="B414" s="71" t="s">
        <v>353</v>
      </c>
      <c r="M414" s="60">
        <f t="shared" ref="M414:Z414" si="254">+M1020*1000/M368</f>
        <v>9.0732261367858555</v>
      </c>
      <c r="N414" s="60">
        <f t="shared" si="254"/>
        <v>8.278104265107018</v>
      </c>
      <c r="O414" s="60">
        <f t="shared" si="254"/>
        <v>8.2137156276193082</v>
      </c>
      <c r="P414" s="60">
        <f t="shared" si="254"/>
        <v>9.0794564418939956</v>
      </c>
      <c r="Q414" s="60">
        <f t="shared" si="254"/>
        <v>8.1216232940330464</v>
      </c>
      <c r="R414" s="60">
        <f t="shared" si="254"/>
        <v>6.3505376639515001</v>
      </c>
      <c r="S414" s="60">
        <f t="shared" si="254"/>
        <v>6.6178980639642937</v>
      </c>
      <c r="T414" s="60">
        <f t="shared" si="254"/>
        <v>5.8913941302715145</v>
      </c>
      <c r="U414" s="60">
        <f t="shared" si="254"/>
        <v>5.9083997300506645</v>
      </c>
      <c r="V414" s="60">
        <f t="shared" si="254"/>
        <v>5.6245702933665234</v>
      </c>
      <c r="W414" s="60">
        <f t="shared" si="254"/>
        <v>4.2240987761729372</v>
      </c>
      <c r="X414" s="60">
        <f t="shared" si="254"/>
        <v>4.3079401495439331</v>
      </c>
      <c r="Y414" s="60">
        <f t="shared" si="254"/>
        <v>4.0326312898969663</v>
      </c>
      <c r="Z414" s="60">
        <f t="shared" si="254"/>
        <v>2.1232744820451881</v>
      </c>
      <c r="AA414" s="60">
        <f t="shared" si="245"/>
        <v>0.45410938286905433</v>
      </c>
      <c r="AB414" s="60">
        <f t="shared" si="245"/>
        <v>0.30933032328827059</v>
      </c>
      <c r="AC414" s="60">
        <f t="shared" si="245"/>
        <v>0.25302565013488143</v>
      </c>
      <c r="AD414" s="60">
        <f t="shared" si="245"/>
        <v>9.9146683014305334E-2</v>
      </c>
      <c r="AE414" s="60">
        <f t="shared" si="245"/>
        <v>0.20587657899627282</v>
      </c>
      <c r="AF414" s="75">
        <f t="shared" ref="AF414:AH416" si="255">+AE414*AF427</f>
        <v>0.16235880763039878</v>
      </c>
      <c r="AG414" s="75">
        <f t="shared" si="255"/>
        <v>0.12736927268290404</v>
      </c>
      <c r="AH414" s="75">
        <f t="shared" si="255"/>
        <v>9.9532662689954615E-2</v>
      </c>
      <c r="AI414" s="60">
        <f t="shared" si="246"/>
        <v>4.6876964580708572E-2</v>
      </c>
      <c r="AJ414" s="60">
        <f t="shared" si="247"/>
        <v>0.23401538218437343</v>
      </c>
    </row>
    <row r="415" spans="1:36" x14ac:dyDescent="0.2">
      <c r="A415" s="65" t="s">
        <v>176</v>
      </c>
      <c r="B415" s="155" t="s">
        <v>196</v>
      </c>
      <c r="M415" s="60">
        <f t="shared" ref="M415:Z415" si="256">+M1024*1000/M369</f>
        <v>0.50239149677436734</v>
      </c>
      <c r="N415" s="60">
        <f t="shared" si="256"/>
        <v>0.40100188342048415</v>
      </c>
      <c r="O415" s="60">
        <f t="shared" si="256"/>
        <v>0.30452408060288561</v>
      </c>
      <c r="P415" s="60">
        <f t="shared" si="256"/>
        <v>0.31740561342722035</v>
      </c>
      <c r="Q415" s="60">
        <f t="shared" si="256"/>
        <v>0.27860717836029453</v>
      </c>
      <c r="R415" s="60">
        <f t="shared" si="256"/>
        <v>0.21144224079377427</v>
      </c>
      <c r="S415" s="60">
        <f t="shared" si="256"/>
        <v>0.28535065219692635</v>
      </c>
      <c r="T415" s="60">
        <f t="shared" si="256"/>
        <v>0.33203595476404218</v>
      </c>
      <c r="U415" s="60">
        <f t="shared" si="256"/>
        <v>0.31336020031783807</v>
      </c>
      <c r="V415" s="60">
        <f t="shared" si="256"/>
        <v>0.32750090752805927</v>
      </c>
      <c r="W415" s="60">
        <f t="shared" si="256"/>
        <v>0.3145142056444335</v>
      </c>
      <c r="X415" s="60">
        <f t="shared" si="256"/>
        <v>0.32315277535331915</v>
      </c>
      <c r="Y415" s="60">
        <f t="shared" si="256"/>
        <v>0.35444086657018209</v>
      </c>
      <c r="Z415" s="60">
        <f t="shared" si="256"/>
        <v>0.14278756626283703</v>
      </c>
      <c r="AA415" s="60">
        <f t="shared" ref="AA415:AE416" si="257">+AA1024*1000/AA369</f>
        <v>5.6468466395184068E-2</v>
      </c>
      <c r="AB415" s="60">
        <f t="shared" si="257"/>
        <v>5.5342002664858524E-2</v>
      </c>
      <c r="AC415" s="60">
        <f t="shared" si="257"/>
        <v>5.8020467499486625E-2</v>
      </c>
      <c r="AD415" s="60">
        <f t="shared" si="257"/>
        <v>4.6766846220823784E-2</v>
      </c>
      <c r="AE415" s="60">
        <f t="shared" si="257"/>
        <v>0</v>
      </c>
      <c r="AF415" s="75" t="e">
        <f t="shared" si="255"/>
        <v>#NUM!</v>
      </c>
      <c r="AG415" s="75" t="e">
        <f t="shared" si="255"/>
        <v>#NUM!</v>
      </c>
      <c r="AH415" s="75" t="e">
        <f t="shared" si="255"/>
        <v>#NUM!</v>
      </c>
      <c r="AI415" s="60" t="e">
        <f t="shared" si="246"/>
        <v>#NUM!</v>
      </c>
      <c r="AJ415" s="60">
        <f t="shared" si="247"/>
        <v>0.28421573052014731</v>
      </c>
    </row>
    <row r="416" spans="1:36" x14ac:dyDescent="0.2">
      <c r="A416" s="65" t="s">
        <v>733</v>
      </c>
      <c r="B416" s="155" t="s">
        <v>734</v>
      </c>
      <c r="M416" s="60">
        <f t="shared" ref="M416:Z416" si="258">+M1025*1000/M370</f>
        <v>1.6690749593963567</v>
      </c>
      <c r="N416" s="60">
        <f t="shared" si="258"/>
        <v>1.4674699205803841</v>
      </c>
      <c r="O416" s="60">
        <f t="shared" si="258"/>
        <v>1.2974652272269458</v>
      </c>
      <c r="P416" s="60">
        <f t="shared" si="258"/>
        <v>1.1824275835540212</v>
      </c>
      <c r="Q416" s="60">
        <f t="shared" si="258"/>
        <v>1.1179597532005607</v>
      </c>
      <c r="R416" s="60">
        <f t="shared" si="258"/>
        <v>0.76695138670017149</v>
      </c>
      <c r="S416" s="60">
        <f t="shared" si="258"/>
        <v>0.63149748847668175</v>
      </c>
      <c r="T416" s="60">
        <f t="shared" si="258"/>
        <v>0.61796454748844354</v>
      </c>
      <c r="U416" s="60">
        <f t="shared" si="258"/>
        <v>0.61706116517719167</v>
      </c>
      <c r="V416" s="60">
        <f t="shared" si="258"/>
        <v>0.61862967528523083</v>
      </c>
      <c r="W416" s="60">
        <f t="shared" si="258"/>
        <v>0.52707007987297216</v>
      </c>
      <c r="X416" s="60">
        <f t="shared" si="258"/>
        <v>0.50122533943787417</v>
      </c>
      <c r="Y416" s="60">
        <f t="shared" si="258"/>
        <v>0.41760847630486408</v>
      </c>
      <c r="Z416" s="60">
        <f t="shared" si="258"/>
        <v>0.22725915866507521</v>
      </c>
      <c r="AA416" s="60">
        <f t="shared" si="257"/>
        <v>0.15609756987790516</v>
      </c>
      <c r="AB416" s="60">
        <f t="shared" si="257"/>
        <v>0.13771372003118867</v>
      </c>
      <c r="AC416" s="60">
        <f t="shared" si="257"/>
        <v>0.12462923876198122</v>
      </c>
      <c r="AD416" s="60">
        <f t="shared" si="257"/>
        <v>0.12274187976727338</v>
      </c>
      <c r="AE416" s="60">
        <f t="shared" si="257"/>
        <v>0.12275932634296487</v>
      </c>
      <c r="AF416" s="75">
        <f t="shared" si="255"/>
        <v>0.1049827722637358</v>
      </c>
      <c r="AG416" s="75">
        <f t="shared" si="255"/>
        <v>8.9877254675948995E-2</v>
      </c>
      <c r="AH416" s="75">
        <f t="shared" si="255"/>
        <v>7.7006638301855057E-2</v>
      </c>
      <c r="AI416" s="60">
        <f t="shared" si="246"/>
        <v>0.33884943847453092</v>
      </c>
      <c r="AJ416" s="60">
        <f t="shared" si="247"/>
        <v>0.13615874912368617</v>
      </c>
    </row>
    <row r="417" spans="1:34" x14ac:dyDescent="0.2">
      <c r="A417" s="65"/>
      <c r="B417" s="155"/>
      <c r="M417" s="60" t="e">
        <f t="shared" ref="M417:Z417" si="259">+M1026*1000/M371</f>
        <v>#DIV/0!</v>
      </c>
      <c r="N417" s="60" t="e">
        <f t="shared" si="259"/>
        <v>#DIV/0!</v>
      </c>
      <c r="O417" s="60" t="e">
        <f t="shared" si="259"/>
        <v>#DIV/0!</v>
      </c>
      <c r="P417" s="60" t="e">
        <f t="shared" si="259"/>
        <v>#DIV/0!</v>
      </c>
      <c r="Q417" s="60" t="e">
        <f t="shared" si="259"/>
        <v>#DIV/0!</v>
      </c>
      <c r="R417" s="60" t="e">
        <f t="shared" si="259"/>
        <v>#DIV/0!</v>
      </c>
      <c r="S417" s="60" t="e">
        <f t="shared" si="259"/>
        <v>#DIV/0!</v>
      </c>
      <c r="T417" s="60" t="e">
        <f t="shared" si="259"/>
        <v>#DIV/0!</v>
      </c>
      <c r="U417" s="60" t="e">
        <f t="shared" si="259"/>
        <v>#DIV/0!</v>
      </c>
      <c r="V417" s="60" t="e">
        <f t="shared" si="259"/>
        <v>#DIV/0!</v>
      </c>
      <c r="W417" s="60" t="e">
        <f t="shared" si="259"/>
        <v>#DIV/0!</v>
      </c>
      <c r="X417" s="60" t="e">
        <f t="shared" si="259"/>
        <v>#DIV/0!</v>
      </c>
      <c r="Y417" s="60" t="e">
        <f t="shared" si="259"/>
        <v>#DIV/0!</v>
      </c>
      <c r="Z417" s="60" t="e">
        <f t="shared" si="259"/>
        <v>#DIV/0!</v>
      </c>
    </row>
    <row r="418" spans="1:34" x14ac:dyDescent="0.2">
      <c r="O418" s="11" t="s">
        <v>747</v>
      </c>
      <c r="P418" s="11" t="s">
        <v>835</v>
      </c>
      <c r="Q418" s="11" t="s">
        <v>834</v>
      </c>
      <c r="R418" s="11" t="s">
        <v>724</v>
      </c>
      <c r="S418" s="11" t="s">
        <v>725</v>
      </c>
      <c r="T418" s="11" t="s">
        <v>727</v>
      </c>
      <c r="U418" s="11" t="s">
        <v>728</v>
      </c>
      <c r="V418" s="11" t="s">
        <v>729</v>
      </c>
      <c r="W418" s="11" t="s">
        <v>730</v>
      </c>
      <c r="X418" s="11" t="s">
        <v>731</v>
      </c>
      <c r="Y418" s="11" t="s">
        <v>732</v>
      </c>
    </row>
    <row r="419" spans="1:34" x14ac:dyDescent="0.2">
      <c r="O419" s="60">
        <f>AVERAGE(R406:Z406)</f>
        <v>0.11018771203763238</v>
      </c>
      <c r="P419" s="60">
        <f>AVERAGE(AA406:AE406)</f>
        <v>0</v>
      </c>
      <c r="Q419" s="60">
        <f>AVERAGE(R406:AE406)</f>
        <v>7.0834957738477949E-2</v>
      </c>
      <c r="R419" s="60">
        <f>+AA406</f>
        <v>0</v>
      </c>
      <c r="S419" s="60">
        <f t="shared" ref="S419:S429" si="260">+AB406</f>
        <v>0</v>
      </c>
      <c r="T419" s="60">
        <f t="shared" ref="T419:T429" si="261">+AC406</f>
        <v>0</v>
      </c>
      <c r="U419" s="60">
        <f t="shared" ref="U419:U429" si="262">+AD406</f>
        <v>0</v>
      </c>
      <c r="V419" s="60">
        <f t="shared" ref="V419:V429" si="263">+AE406</f>
        <v>0</v>
      </c>
      <c r="W419" s="60">
        <f t="shared" ref="W419:W429" si="264">+AF406</f>
        <v>0</v>
      </c>
      <c r="X419" s="60">
        <f t="shared" ref="X419:X429" si="265">+AG406</f>
        <v>0</v>
      </c>
      <c r="Y419" s="60">
        <f t="shared" ref="Y419:Y429" si="266">+AH406</f>
        <v>0</v>
      </c>
      <c r="Z419" s="60">
        <f>+AI406</f>
        <v>0</v>
      </c>
      <c r="AA419" s="3" t="e">
        <f>LOGEST($M406:Z406)</f>
        <v>#NUM!</v>
      </c>
      <c r="AB419" s="3" t="e">
        <f>LOGEST($M406:AA406)</f>
        <v>#NUM!</v>
      </c>
      <c r="AC419" s="3" t="e">
        <f>LOGEST($M406:AB406)</f>
        <v>#NUM!</v>
      </c>
      <c r="AD419" s="3" t="e">
        <f>LOGEST($M406:AC406)</f>
        <v>#NUM!</v>
      </c>
      <c r="AE419" s="3" t="e">
        <f>LOGEST($M406:AD406)</f>
        <v>#NUM!</v>
      </c>
      <c r="AF419" s="3" t="e">
        <f>LOGEST($M406:AE406)</f>
        <v>#NUM!</v>
      </c>
      <c r="AG419" s="3" t="e">
        <f>LOGEST($M406:AF406)</f>
        <v>#NUM!</v>
      </c>
      <c r="AH419" s="3" t="e">
        <f>LOGEST($M406:AG406)</f>
        <v>#NUM!</v>
      </c>
    </row>
    <row r="420" spans="1:34" x14ac:dyDescent="0.2">
      <c r="O420" s="60">
        <f t="shared" ref="O420:O429" si="267">AVERAGE(R407:Z407)</f>
        <v>2.6972490550458875E-2</v>
      </c>
      <c r="P420" s="60">
        <f t="shared" ref="P420:P429" si="268">AVERAGE(AA407:AE407)</f>
        <v>6.6053683526294312E-3</v>
      </c>
      <c r="Q420" s="60">
        <f t="shared" ref="Q420:Q429" si="269">AVERAGE(R407:AE407)</f>
        <v>1.9698518336948356E-2</v>
      </c>
      <c r="R420" s="60">
        <f>+AA407</f>
        <v>1.6136533833320196E-2</v>
      </c>
      <c r="S420" s="60">
        <f t="shared" si="260"/>
        <v>5.542279732106534E-3</v>
      </c>
      <c r="T420" s="60">
        <f t="shared" si="261"/>
        <v>9.7031975124980512E-3</v>
      </c>
      <c r="U420" s="60">
        <f t="shared" si="262"/>
        <v>1.6448306852223772E-3</v>
      </c>
      <c r="V420" s="60">
        <f t="shared" si="263"/>
        <v>0</v>
      </c>
      <c r="W420" s="60" t="e">
        <f t="shared" si="264"/>
        <v>#NUM!</v>
      </c>
      <c r="X420" s="60" t="e">
        <f t="shared" si="265"/>
        <v>#NUM!</v>
      </c>
      <c r="Y420" s="60" t="e">
        <f t="shared" si="266"/>
        <v>#NUM!</v>
      </c>
      <c r="Z420" s="60" t="e">
        <f t="shared" ref="Z420:Z429" si="270">+AI407</f>
        <v>#NUM!</v>
      </c>
      <c r="AA420" s="3">
        <f>LOGEST($M407:Z407)</f>
        <v>0.80970847452250183</v>
      </c>
      <c r="AB420" s="3">
        <f>LOGEST($M407:AA407)</f>
        <v>0.81812918885299013</v>
      </c>
      <c r="AC420" s="3">
        <f>LOGEST($M407:AB407)</f>
        <v>0.80818992892094521</v>
      </c>
      <c r="AD420" s="3">
        <f>LOGEST($M407:AC407)</f>
        <v>0.81367877204720895</v>
      </c>
      <c r="AE420" s="3">
        <f>LOGEST($M407:AD407)</f>
        <v>0.79536070981347151</v>
      </c>
      <c r="AF420" s="3" t="e">
        <f>LOGEST($M407:AE407)</f>
        <v>#NUM!</v>
      </c>
      <c r="AG420" s="3" t="e">
        <f>LOGEST($M407:AF407)</f>
        <v>#NUM!</v>
      </c>
      <c r="AH420" s="3" t="e">
        <f>LOGEST($M407:AG407)</f>
        <v>#NUM!</v>
      </c>
    </row>
    <row r="421" spans="1:34" x14ac:dyDescent="0.2">
      <c r="O421" s="60">
        <f t="shared" si="267"/>
        <v>7.7913028875695753E-4</v>
      </c>
      <c r="P421" s="60">
        <f t="shared" si="268"/>
        <v>2.9242340581358203E-3</v>
      </c>
      <c r="Q421" s="60">
        <f t="shared" si="269"/>
        <v>1.545238777820837E-3</v>
      </c>
      <c r="R421" s="60">
        <f t="shared" ref="R421:R429" si="271">+AA408</f>
        <v>6.9275190372513114E-3</v>
      </c>
      <c r="S421" s="60">
        <f t="shared" si="260"/>
        <v>7.6936512534277902E-3</v>
      </c>
      <c r="T421" s="60">
        <f t="shared" si="261"/>
        <v>0</v>
      </c>
      <c r="U421" s="60">
        <f t="shared" si="262"/>
        <v>0</v>
      </c>
      <c r="V421" s="60">
        <f t="shared" si="263"/>
        <v>0</v>
      </c>
      <c r="W421" s="60">
        <f t="shared" si="264"/>
        <v>0</v>
      </c>
      <c r="X421" s="60">
        <f t="shared" si="265"/>
        <v>0</v>
      </c>
      <c r="Y421" s="60">
        <f t="shared" si="266"/>
        <v>0</v>
      </c>
      <c r="Z421" s="60">
        <f t="shared" si="270"/>
        <v>0</v>
      </c>
      <c r="AA421" s="3" t="e">
        <f>LOGEST($M408:Z408)</f>
        <v>#NUM!</v>
      </c>
      <c r="AB421" s="3" t="e">
        <f>LOGEST($M408:AA408)</f>
        <v>#NUM!</v>
      </c>
      <c r="AC421" s="3" t="e">
        <f>LOGEST($M408:AB408)</f>
        <v>#NUM!</v>
      </c>
      <c r="AD421" s="3" t="e">
        <f>LOGEST($M408:AC408)</f>
        <v>#NUM!</v>
      </c>
      <c r="AE421" s="3" t="e">
        <f>LOGEST($M408:AD408)</f>
        <v>#NUM!</v>
      </c>
      <c r="AF421" s="3" t="e">
        <f>LOGEST($M408:AE408)</f>
        <v>#NUM!</v>
      </c>
      <c r="AG421" s="3" t="e">
        <f>LOGEST($M408:AF408)</f>
        <v>#NUM!</v>
      </c>
      <c r="AH421" s="3" t="e">
        <f>LOGEST($M408:AG408)</f>
        <v>#NUM!</v>
      </c>
    </row>
    <row r="422" spans="1:34" x14ac:dyDescent="0.2">
      <c r="O422" s="60">
        <f t="shared" si="267"/>
        <v>2.4775861348146524E-3</v>
      </c>
      <c r="P422" s="60">
        <f t="shared" si="268"/>
        <v>0</v>
      </c>
      <c r="Q422" s="60">
        <f t="shared" si="269"/>
        <v>1.5927339438094195E-3</v>
      </c>
      <c r="R422" s="60">
        <f t="shared" si="271"/>
        <v>0</v>
      </c>
      <c r="S422" s="60">
        <f t="shared" si="260"/>
        <v>0</v>
      </c>
      <c r="T422" s="60">
        <f t="shared" si="261"/>
        <v>0</v>
      </c>
      <c r="U422" s="60">
        <f t="shared" si="262"/>
        <v>0</v>
      </c>
      <c r="V422" s="60">
        <f t="shared" si="263"/>
        <v>0</v>
      </c>
      <c r="W422" s="60">
        <f t="shared" si="264"/>
        <v>0</v>
      </c>
      <c r="X422" s="60">
        <f t="shared" si="265"/>
        <v>0</v>
      </c>
      <c r="Y422" s="60">
        <f t="shared" si="266"/>
        <v>0</v>
      </c>
      <c r="Z422" s="60" t="e">
        <f t="shared" si="270"/>
        <v>#DIV/0!</v>
      </c>
      <c r="AA422" s="3" t="e">
        <f>LOGEST($M409:Z409)</f>
        <v>#NUM!</v>
      </c>
      <c r="AB422" s="3" t="e">
        <f>LOGEST($M409:AA409)</f>
        <v>#NUM!</v>
      </c>
      <c r="AC422" s="3" t="e">
        <f>LOGEST($M409:AB409)</f>
        <v>#NUM!</v>
      </c>
      <c r="AD422" s="3" t="e">
        <f>LOGEST($M409:AC409)</f>
        <v>#NUM!</v>
      </c>
      <c r="AE422" s="3" t="e">
        <f>LOGEST($M409:AD409)</f>
        <v>#NUM!</v>
      </c>
      <c r="AF422" s="3" t="e">
        <f>LOGEST($M409:AE409)</f>
        <v>#NUM!</v>
      </c>
      <c r="AG422" s="3" t="e">
        <f>LOGEST($M409:AF409)</f>
        <v>#NUM!</v>
      </c>
      <c r="AH422" s="3" t="e">
        <f>LOGEST($M409:AG409)</f>
        <v>#NUM!</v>
      </c>
    </row>
    <row r="423" spans="1:34" x14ac:dyDescent="0.2">
      <c r="O423" s="60">
        <f t="shared" si="267"/>
        <v>9.2251294529733296E-2</v>
      </c>
      <c r="P423" s="60">
        <f t="shared" si="268"/>
        <v>0</v>
      </c>
      <c r="Q423" s="60">
        <f t="shared" si="269"/>
        <v>5.9304403626257121E-2</v>
      </c>
      <c r="R423" s="60">
        <f t="shared" si="271"/>
        <v>0</v>
      </c>
      <c r="S423" s="60">
        <f t="shared" si="260"/>
        <v>0</v>
      </c>
      <c r="T423" s="60">
        <f t="shared" si="261"/>
        <v>0</v>
      </c>
      <c r="U423" s="60">
        <f t="shared" si="262"/>
        <v>0</v>
      </c>
      <c r="V423" s="60">
        <f t="shared" si="263"/>
        <v>0</v>
      </c>
      <c r="W423" s="60">
        <f t="shared" si="264"/>
        <v>0</v>
      </c>
      <c r="X423" s="60">
        <f t="shared" si="265"/>
        <v>0</v>
      </c>
      <c r="Y423" s="60">
        <f t="shared" si="266"/>
        <v>0</v>
      </c>
      <c r="Z423" s="60">
        <f t="shared" si="270"/>
        <v>0</v>
      </c>
      <c r="AA423" s="3" t="e">
        <f>LOGEST($M410:Z410)</f>
        <v>#NUM!</v>
      </c>
      <c r="AB423" s="3" t="e">
        <f>LOGEST($M410:AA410)</f>
        <v>#NUM!</v>
      </c>
      <c r="AC423" s="3" t="e">
        <f>LOGEST($M410:AB410)</f>
        <v>#NUM!</v>
      </c>
      <c r="AD423" s="3" t="e">
        <f>LOGEST($M410:AC410)</f>
        <v>#NUM!</v>
      </c>
      <c r="AE423" s="3" t="e">
        <f>LOGEST($M410:AD410)</f>
        <v>#NUM!</v>
      </c>
      <c r="AF423" s="3" t="e">
        <f>LOGEST($M410:AE410)</f>
        <v>#NUM!</v>
      </c>
      <c r="AG423" s="3" t="e">
        <f>LOGEST($M410:AF410)</f>
        <v>#NUM!</v>
      </c>
      <c r="AH423" s="3" t="e">
        <f>LOGEST($M410:AG410)</f>
        <v>#NUM!</v>
      </c>
    </row>
    <row r="424" spans="1:34" x14ac:dyDescent="0.2">
      <c r="O424" s="60">
        <f t="shared" si="267"/>
        <v>1.583709085089077E-3</v>
      </c>
      <c r="P424" s="60">
        <f t="shared" si="268"/>
        <v>0</v>
      </c>
      <c r="Q424" s="60">
        <f t="shared" si="269"/>
        <v>1.0180986975572637E-3</v>
      </c>
      <c r="R424" s="60">
        <f t="shared" si="271"/>
        <v>0</v>
      </c>
      <c r="S424" s="60">
        <f t="shared" si="260"/>
        <v>0</v>
      </c>
      <c r="T424" s="60">
        <f t="shared" si="261"/>
        <v>0</v>
      </c>
      <c r="U424" s="60">
        <f t="shared" si="262"/>
        <v>0</v>
      </c>
      <c r="V424" s="60">
        <f t="shared" si="263"/>
        <v>0</v>
      </c>
      <c r="W424" s="60">
        <f t="shared" si="264"/>
        <v>0</v>
      </c>
      <c r="X424" s="60">
        <f t="shared" si="265"/>
        <v>0</v>
      </c>
      <c r="Y424" s="60">
        <f t="shared" si="266"/>
        <v>0</v>
      </c>
      <c r="Z424" s="60" t="e">
        <f t="shared" si="270"/>
        <v>#DIV/0!</v>
      </c>
      <c r="AA424" s="3" t="e">
        <f>LOGEST($M411:Z411)</f>
        <v>#NUM!</v>
      </c>
      <c r="AB424" s="3" t="e">
        <f>LOGEST($M411:AA411)</f>
        <v>#NUM!</v>
      </c>
      <c r="AC424" s="3" t="e">
        <f>LOGEST($M411:AB411)</f>
        <v>#NUM!</v>
      </c>
      <c r="AD424" s="3" t="e">
        <f>LOGEST($M411:AC411)</f>
        <v>#NUM!</v>
      </c>
      <c r="AE424" s="3" t="e">
        <f>LOGEST($M411:AD411)</f>
        <v>#NUM!</v>
      </c>
      <c r="AF424" s="3" t="e">
        <f>LOGEST($M411:AE411)</f>
        <v>#NUM!</v>
      </c>
      <c r="AG424" s="3" t="e">
        <f>LOGEST($M411:AF411)</f>
        <v>#NUM!</v>
      </c>
      <c r="AH424" s="3" t="e">
        <f>LOGEST($M411:AG411)</f>
        <v>#NUM!</v>
      </c>
    </row>
    <row r="425" spans="1:34" x14ac:dyDescent="0.2">
      <c r="O425" s="60">
        <f t="shared" si="267"/>
        <v>9.0584225426603923E-3</v>
      </c>
      <c r="P425" s="60">
        <f t="shared" si="268"/>
        <v>7.6362407401801597E-4</v>
      </c>
      <c r="Q425" s="60">
        <f t="shared" si="269"/>
        <v>6.095994518145258E-3</v>
      </c>
      <c r="R425" s="60">
        <f t="shared" si="271"/>
        <v>1.9302815846488778E-3</v>
      </c>
      <c r="S425" s="60">
        <f t="shared" si="260"/>
        <v>1.8878387854412019E-3</v>
      </c>
      <c r="T425" s="60">
        <f t="shared" si="261"/>
        <v>0</v>
      </c>
      <c r="U425" s="60">
        <f t="shared" si="262"/>
        <v>0</v>
      </c>
      <c r="V425" s="60">
        <f t="shared" si="263"/>
        <v>0</v>
      </c>
      <c r="W425" s="60">
        <f t="shared" si="264"/>
        <v>0</v>
      </c>
      <c r="X425" s="60">
        <f t="shared" si="265"/>
        <v>0</v>
      </c>
      <c r="Y425" s="60">
        <f t="shared" si="266"/>
        <v>0</v>
      </c>
      <c r="Z425" s="60">
        <f t="shared" si="270"/>
        <v>0</v>
      </c>
      <c r="AA425" s="3" t="e">
        <f>LOGEST($M412:Z412)</f>
        <v>#NUM!</v>
      </c>
      <c r="AB425" s="3" t="e">
        <f>LOGEST($M412:AA412)</f>
        <v>#NUM!</v>
      </c>
      <c r="AC425" s="3" t="e">
        <f>LOGEST($M412:AB412)</f>
        <v>#NUM!</v>
      </c>
      <c r="AD425" s="3" t="e">
        <f>LOGEST($M412:AC412)</f>
        <v>#NUM!</v>
      </c>
      <c r="AE425" s="3" t="e">
        <f>LOGEST($M412:AD412)</f>
        <v>#NUM!</v>
      </c>
      <c r="AF425" s="3" t="e">
        <f>LOGEST($M412:AE412)</f>
        <v>#NUM!</v>
      </c>
      <c r="AG425" s="3" t="e">
        <f>LOGEST($M412:AF412)</f>
        <v>#NUM!</v>
      </c>
      <c r="AH425" s="3" t="e">
        <f>LOGEST($M412:AG412)</f>
        <v>#NUM!</v>
      </c>
    </row>
    <row r="426" spans="1:34" x14ac:dyDescent="0.2">
      <c r="O426" s="60">
        <f t="shared" si="267"/>
        <v>0</v>
      </c>
      <c r="P426" s="60">
        <f t="shared" si="268"/>
        <v>0</v>
      </c>
      <c r="Q426" s="60">
        <f t="shared" si="269"/>
        <v>0</v>
      </c>
      <c r="R426" s="60">
        <f t="shared" si="271"/>
        <v>0</v>
      </c>
      <c r="S426" s="60">
        <f t="shared" si="260"/>
        <v>0</v>
      </c>
      <c r="T426" s="60">
        <f t="shared" si="261"/>
        <v>0</v>
      </c>
      <c r="U426" s="60">
        <f t="shared" si="262"/>
        <v>0</v>
      </c>
      <c r="V426" s="60">
        <f t="shared" si="263"/>
        <v>0</v>
      </c>
      <c r="W426" s="60">
        <f t="shared" si="264"/>
        <v>0</v>
      </c>
      <c r="X426" s="60">
        <f t="shared" si="265"/>
        <v>0</v>
      </c>
      <c r="Y426" s="60">
        <f t="shared" si="266"/>
        <v>0</v>
      </c>
      <c r="Z426" s="60" t="e">
        <f t="shared" si="270"/>
        <v>#DIV/0!</v>
      </c>
      <c r="AA426" s="3" t="e">
        <f>LOGEST($M413:Z413)</f>
        <v>#NUM!</v>
      </c>
      <c r="AB426" s="3" t="e">
        <f>LOGEST($M413:AA413)</f>
        <v>#NUM!</v>
      </c>
      <c r="AC426" s="3" t="e">
        <f>LOGEST($M413:AB413)</f>
        <v>#NUM!</v>
      </c>
      <c r="AD426" s="3" t="e">
        <f>LOGEST($M413:AC413)</f>
        <v>#NUM!</v>
      </c>
      <c r="AE426" s="3" t="e">
        <f>LOGEST($M413:AD413)</f>
        <v>#NUM!</v>
      </c>
      <c r="AF426" s="3" t="e">
        <f>LOGEST($M413:AE413)</f>
        <v>#NUM!</v>
      </c>
      <c r="AG426" s="3" t="e">
        <f>LOGEST($M413:AF413)</f>
        <v>#NUM!</v>
      </c>
      <c r="AH426" s="3" t="e">
        <f>LOGEST($M413:AG413)</f>
        <v>#NUM!</v>
      </c>
    </row>
    <row r="427" spans="1:34" x14ac:dyDescent="0.2">
      <c r="O427" s="60">
        <f t="shared" si="267"/>
        <v>5.0089716199181691</v>
      </c>
      <c r="P427" s="60">
        <f t="shared" si="268"/>
        <v>0.26429772366055693</v>
      </c>
      <c r="Q427" s="60">
        <f t="shared" si="269"/>
        <v>3.3144452283975938</v>
      </c>
      <c r="R427" s="60">
        <f t="shared" si="271"/>
        <v>0.45410938286905433</v>
      </c>
      <c r="S427" s="60">
        <f t="shared" si="260"/>
        <v>0.30933032328827059</v>
      </c>
      <c r="T427" s="60">
        <f t="shared" si="261"/>
        <v>0.25302565013488143</v>
      </c>
      <c r="U427" s="60">
        <f t="shared" si="262"/>
        <v>9.9146683014305334E-2</v>
      </c>
      <c r="V427" s="60">
        <f t="shared" si="263"/>
        <v>0.20587657899627282</v>
      </c>
      <c r="W427" s="60">
        <f t="shared" si="264"/>
        <v>0.16235880763039878</v>
      </c>
      <c r="X427" s="60">
        <f t="shared" si="265"/>
        <v>0.12736927268290404</v>
      </c>
      <c r="Y427" s="60">
        <f t="shared" si="266"/>
        <v>9.9532662689954615E-2</v>
      </c>
      <c r="Z427" s="60">
        <f t="shared" si="270"/>
        <v>4.6876964580708572E-2</v>
      </c>
      <c r="AA427" s="3">
        <f>LOGEST($M414:Z414)</f>
        <v>0.91558738562345565</v>
      </c>
      <c r="AB427" s="3">
        <f>LOGEST($M414:AA414)</f>
        <v>0.87314301365945179</v>
      </c>
      <c r="AC427" s="3">
        <f>LOGEST($M414:AB414)</f>
        <v>0.84122749040423406</v>
      </c>
      <c r="AD427" s="3">
        <f>LOGEST($M414:AC414)</f>
        <v>0.81955182244758684</v>
      </c>
      <c r="AE427" s="3">
        <f>LOGEST($M414:AD414)</f>
        <v>0.79432540249122685</v>
      </c>
      <c r="AF427" s="3">
        <f>LOGEST($M414:AE414)</f>
        <v>0.7886220395829393</v>
      </c>
      <c r="AG427" s="3">
        <f>LOGEST($M414:AF414)</f>
        <v>0.78449253564890331</v>
      </c>
      <c r="AH427" s="3">
        <f>LOGEST($M414:AG414)</f>
        <v>0.78144956466658255</v>
      </c>
    </row>
    <row r="428" spans="1:34" x14ac:dyDescent="0.2">
      <c r="O428" s="60">
        <f t="shared" si="267"/>
        <v>0.28939837438126792</v>
      </c>
      <c r="P428" s="60">
        <f t="shared" si="268"/>
        <v>4.3319556556070601E-2</v>
      </c>
      <c r="Q428" s="60">
        <f t="shared" si="269"/>
        <v>0.20151308230084033</v>
      </c>
      <c r="R428" s="60">
        <f t="shared" si="271"/>
        <v>5.6468466395184068E-2</v>
      </c>
      <c r="S428" s="60">
        <f t="shared" si="260"/>
        <v>5.5342002664858524E-2</v>
      </c>
      <c r="T428" s="60">
        <f t="shared" si="261"/>
        <v>5.8020467499486625E-2</v>
      </c>
      <c r="U428" s="60">
        <f t="shared" si="262"/>
        <v>4.6766846220823784E-2</v>
      </c>
      <c r="V428" s="60">
        <f t="shared" si="263"/>
        <v>0</v>
      </c>
      <c r="W428" s="60" t="e">
        <f t="shared" si="264"/>
        <v>#NUM!</v>
      </c>
      <c r="X428" s="60" t="e">
        <f t="shared" si="265"/>
        <v>#NUM!</v>
      </c>
      <c r="Y428" s="60" t="e">
        <f t="shared" si="266"/>
        <v>#NUM!</v>
      </c>
      <c r="Z428" s="60" t="e">
        <f t="shared" si="270"/>
        <v>#NUM!</v>
      </c>
      <c r="AA428" s="3">
        <f>LOGEST($M415:Z415)</f>
        <v>0.9673547075655754</v>
      </c>
      <c r="AB428" s="3">
        <f>LOGEST($M415:AA415)</f>
        <v>0.93328533850141859</v>
      </c>
      <c r="AC428" s="3">
        <f>LOGEST($M415:AB415)</f>
        <v>0.91214485794589562</v>
      </c>
      <c r="AD428" s="3">
        <f>LOGEST($M415:AC415)</f>
        <v>0.90036891169332234</v>
      </c>
      <c r="AE428" s="3">
        <f>LOGEST($M415:AD415)</f>
        <v>0.89046538685728893</v>
      </c>
      <c r="AF428" s="3" t="e">
        <f>LOGEST($M415:AE415)</f>
        <v>#NUM!</v>
      </c>
      <c r="AG428" s="3" t="e">
        <f>LOGEST($M415:AF415)</f>
        <v>#NUM!</v>
      </c>
      <c r="AH428" s="3" t="e">
        <f>LOGEST($M415:AG415)</f>
        <v>#NUM!</v>
      </c>
    </row>
    <row r="429" spans="1:34" x14ac:dyDescent="0.2">
      <c r="O429" s="60">
        <f t="shared" si="267"/>
        <v>0.54725192415650048</v>
      </c>
      <c r="P429" s="60">
        <f t="shared" si="268"/>
        <v>0.13278834695626265</v>
      </c>
      <c r="Q429" s="60">
        <f t="shared" si="269"/>
        <v>0.39922921801355843</v>
      </c>
      <c r="R429" s="60">
        <f t="shared" si="271"/>
        <v>0.15609756987790516</v>
      </c>
      <c r="S429" s="60">
        <f t="shared" si="260"/>
        <v>0.13771372003118867</v>
      </c>
      <c r="T429" s="60">
        <f t="shared" si="261"/>
        <v>0.12462923876198122</v>
      </c>
      <c r="U429" s="60">
        <f t="shared" si="262"/>
        <v>0.12274187976727338</v>
      </c>
      <c r="V429" s="60">
        <f t="shared" si="263"/>
        <v>0.12275932634296487</v>
      </c>
      <c r="W429" s="60">
        <f t="shared" si="264"/>
        <v>0.1049827722637358</v>
      </c>
      <c r="X429" s="60">
        <f t="shared" si="265"/>
        <v>8.9877254675948995E-2</v>
      </c>
      <c r="Y429" s="60">
        <f t="shared" si="266"/>
        <v>7.7006638301855057E-2</v>
      </c>
      <c r="Z429" s="60">
        <f t="shared" si="270"/>
        <v>0.33884943847453092</v>
      </c>
      <c r="AA429" s="3">
        <f>LOGEST($M416:Z416)</f>
        <v>0.88110318792821951</v>
      </c>
      <c r="AB429" s="3">
        <f>LOGEST($M416:AA416)</f>
        <v>0.86815450121037996</v>
      </c>
      <c r="AC429" s="3">
        <f>LOGEST($M416:AB416)</f>
        <v>0.85990172693917699</v>
      </c>
      <c r="AD429" s="3">
        <f>LOGEST($M416:AC416)</f>
        <v>0.85513994167106389</v>
      </c>
      <c r="AE429" s="3">
        <f>LOGEST($M416:AD416)</f>
        <v>0.85392727252557821</v>
      </c>
      <c r="AF429" s="3">
        <f>LOGEST($M416:AE416)</f>
        <v>0.85519182445197728</v>
      </c>
      <c r="AG429" s="3">
        <f>LOGEST($M416:AF416)</f>
        <v>0.85611431988251363</v>
      </c>
      <c r="AH429" s="3">
        <f>LOGEST($M416:AG416)</f>
        <v>0.85679784701369954</v>
      </c>
    </row>
    <row r="431" spans="1:34" x14ac:dyDescent="0.2">
      <c r="AD431" s="3">
        <f>+AD435/AD69</f>
        <v>3.5879569218879942E-2</v>
      </c>
      <c r="AF431" s="3">
        <f>+AF432/AE433</f>
        <v>0.24761351642818238</v>
      </c>
    </row>
    <row r="432" spans="1:34" x14ac:dyDescent="0.2">
      <c r="A432" s="78" t="s">
        <v>636</v>
      </c>
      <c r="W432" s="3">
        <f t="shared" ref="W432:AE432" si="272">+W435/W433</f>
        <v>3.37648744099893E-2</v>
      </c>
      <c r="X432" s="3">
        <f t="shared" si="272"/>
        <v>4.4734641133106254E-2</v>
      </c>
      <c r="Y432" s="3">
        <f t="shared" si="272"/>
        <v>4.372006797466399E-2</v>
      </c>
      <c r="Z432" s="3">
        <f t="shared" si="272"/>
        <v>4.3895079155503468E-2</v>
      </c>
      <c r="AA432" s="3">
        <f t="shared" si="272"/>
        <v>4.4341412524486243E-2</v>
      </c>
      <c r="AB432" s="3">
        <f t="shared" si="272"/>
        <v>4.2753853568926484E-2</v>
      </c>
      <c r="AC432" s="3">
        <f t="shared" si="272"/>
        <v>4.3787970586446352E-2</v>
      </c>
      <c r="AD432" s="3">
        <f t="shared" si="272"/>
        <v>4.2398134810812699E-2</v>
      </c>
      <c r="AE432" s="3">
        <f t="shared" si="272"/>
        <v>3.9497507391398304E-2</v>
      </c>
      <c r="AF432" s="13">
        <f>+AE438+AE439+AE464+AE465</f>
        <v>8915834</v>
      </c>
    </row>
    <row r="433" spans="1:33" ht="25.5" x14ac:dyDescent="0.2">
      <c r="A433" s="68" t="s">
        <v>80</v>
      </c>
      <c r="H433" s="287">
        <v>4942722</v>
      </c>
      <c r="I433" s="287">
        <v>6076238</v>
      </c>
      <c r="J433" s="287">
        <v>7629846</v>
      </c>
      <c r="K433" s="287">
        <v>9002148</v>
      </c>
      <c r="L433" s="287">
        <v>9975188</v>
      </c>
      <c r="M433" s="287">
        <v>11348447</v>
      </c>
      <c r="N433" s="287">
        <v>13292979</v>
      </c>
      <c r="O433" s="287">
        <v>15117290</v>
      </c>
      <c r="P433" s="287">
        <v>16425055</v>
      </c>
      <c r="Q433" s="287">
        <v>18014706</v>
      </c>
      <c r="R433" s="287">
        <v>19403624</v>
      </c>
      <c r="S433" s="287">
        <v>21088875</v>
      </c>
      <c r="T433" s="287">
        <v>22079006</v>
      </c>
      <c r="U433" s="287">
        <v>23290762</v>
      </c>
      <c r="V433" s="287">
        <v>22462805</v>
      </c>
      <c r="W433" s="287">
        <v>23093437</v>
      </c>
      <c r="X433" s="287">
        <v>24094616</v>
      </c>
      <c r="Y433" s="287">
        <v>24241385</v>
      </c>
      <c r="Z433" s="287">
        <v>25551224</v>
      </c>
      <c r="AA433" s="287">
        <v>27586920</v>
      </c>
      <c r="AB433" s="287">
        <v>29258462</v>
      </c>
      <c r="AC433" s="287">
        <v>30382728</v>
      </c>
      <c r="AD433" s="287">
        <v>32864441</v>
      </c>
      <c r="AE433" s="287">
        <v>36007057</v>
      </c>
    </row>
    <row r="434" spans="1:33" ht="25.5" x14ac:dyDescent="0.2">
      <c r="A434" s="68" t="s">
        <v>81</v>
      </c>
      <c r="H434" s="287">
        <v>418945</v>
      </c>
      <c r="I434" s="287">
        <v>517256</v>
      </c>
      <c r="J434" s="287">
        <v>558546</v>
      </c>
      <c r="K434" s="287">
        <v>630381</v>
      </c>
      <c r="L434" s="287">
        <v>618003</v>
      </c>
      <c r="M434" s="287">
        <v>657470</v>
      </c>
      <c r="N434" s="287">
        <v>756752</v>
      </c>
      <c r="O434" s="287">
        <v>742821</v>
      </c>
      <c r="P434" s="287">
        <v>746429</v>
      </c>
      <c r="Q434" s="287">
        <v>918796</v>
      </c>
      <c r="R434" s="287">
        <v>840846</v>
      </c>
      <c r="S434" s="287">
        <v>860759</v>
      </c>
      <c r="T434" s="287">
        <v>897506</v>
      </c>
      <c r="U434" s="287">
        <v>940932</v>
      </c>
      <c r="V434" s="287">
        <v>810593</v>
      </c>
      <c r="W434" s="287">
        <v>833944</v>
      </c>
      <c r="X434" s="287">
        <v>1140169</v>
      </c>
      <c r="Y434" s="287">
        <v>1128285</v>
      </c>
      <c r="Z434" s="287">
        <v>1188910</v>
      </c>
      <c r="AA434" s="287">
        <v>1291207</v>
      </c>
      <c r="AB434" s="287">
        <v>1325029</v>
      </c>
      <c r="AC434" s="287">
        <v>1408289</v>
      </c>
      <c r="AD434" s="287">
        <v>1475008</v>
      </c>
      <c r="AE434" s="287">
        <v>1516056</v>
      </c>
      <c r="AF434" s="13">
        <f>+Z435+Z436</f>
        <v>1184410</v>
      </c>
      <c r="AG434" s="13">
        <f>+AD435+AD436</f>
        <v>1470359</v>
      </c>
    </row>
    <row r="435" spans="1:33" ht="38.25" x14ac:dyDescent="0.2">
      <c r="A435" s="68" t="s">
        <v>82</v>
      </c>
      <c r="H435" s="287">
        <v>399475</v>
      </c>
      <c r="I435" s="287">
        <v>494864</v>
      </c>
      <c r="J435" s="287">
        <v>532056</v>
      </c>
      <c r="K435" s="287">
        <v>595141</v>
      </c>
      <c r="L435" s="287">
        <v>581862</v>
      </c>
      <c r="M435" s="287">
        <v>618565</v>
      </c>
      <c r="N435" s="287">
        <v>711940</v>
      </c>
      <c r="O435" s="287">
        <v>694880</v>
      </c>
      <c r="P435" s="287">
        <v>700797</v>
      </c>
      <c r="Q435" s="287">
        <v>871078</v>
      </c>
      <c r="R435" s="287">
        <v>798746</v>
      </c>
      <c r="S435" s="287">
        <v>818971</v>
      </c>
      <c r="T435" s="287">
        <v>849197</v>
      </c>
      <c r="U435" s="287">
        <v>888251</v>
      </c>
      <c r="V435" s="287">
        <v>760647</v>
      </c>
      <c r="W435" s="287">
        <v>779747</v>
      </c>
      <c r="X435" s="287">
        <v>1077864</v>
      </c>
      <c r="Y435" s="287">
        <v>1059835</v>
      </c>
      <c r="Z435" s="287">
        <v>1121573</v>
      </c>
      <c r="AA435" s="287">
        <v>1223243</v>
      </c>
      <c r="AB435" s="287">
        <v>1250912</v>
      </c>
      <c r="AC435" s="287">
        <v>1330398</v>
      </c>
      <c r="AD435" s="287">
        <v>1393391</v>
      </c>
      <c r="AE435" s="287">
        <v>1422189</v>
      </c>
    </row>
    <row r="436" spans="1:33" x14ac:dyDescent="0.2">
      <c r="A436" s="68" t="s">
        <v>83</v>
      </c>
      <c r="H436" s="287">
        <v>18571</v>
      </c>
      <c r="I436" s="287">
        <v>21095</v>
      </c>
      <c r="J436" s="287">
        <v>24592</v>
      </c>
      <c r="K436" s="287">
        <v>33080</v>
      </c>
      <c r="L436" s="287">
        <v>33904</v>
      </c>
      <c r="M436" s="287">
        <v>37073</v>
      </c>
      <c r="N436" s="287">
        <v>41972</v>
      </c>
      <c r="O436" s="287">
        <v>44578</v>
      </c>
      <c r="P436" s="287">
        <v>42570</v>
      </c>
      <c r="Q436" s="287">
        <v>44191</v>
      </c>
      <c r="R436" s="287">
        <v>39807</v>
      </c>
      <c r="S436" s="287">
        <v>38585</v>
      </c>
      <c r="T436" s="287">
        <v>44804</v>
      </c>
      <c r="U436" s="287">
        <v>48883</v>
      </c>
      <c r="V436" s="287">
        <v>46161</v>
      </c>
      <c r="W436" s="287">
        <v>50036</v>
      </c>
      <c r="X436" s="287">
        <v>58568</v>
      </c>
      <c r="Y436" s="287">
        <v>64893</v>
      </c>
      <c r="Z436" s="287">
        <v>62837</v>
      </c>
      <c r="AA436" s="287">
        <v>63300</v>
      </c>
      <c r="AB436" s="287">
        <v>69371</v>
      </c>
      <c r="AC436" s="287">
        <v>73298</v>
      </c>
      <c r="AD436" s="287">
        <v>76968</v>
      </c>
      <c r="AE436" s="287">
        <v>88159</v>
      </c>
    </row>
    <row r="437" spans="1:33" x14ac:dyDescent="0.2">
      <c r="A437" s="68" t="s">
        <v>84</v>
      </c>
      <c r="H437" s="287">
        <v>899</v>
      </c>
      <c r="I437" s="287">
        <v>1297</v>
      </c>
      <c r="J437" s="287">
        <v>1898</v>
      </c>
      <c r="K437" s="287">
        <v>2160</v>
      </c>
      <c r="L437" s="287">
        <v>2237</v>
      </c>
      <c r="M437" s="287">
        <v>1832</v>
      </c>
      <c r="N437" s="287">
        <v>2840</v>
      </c>
      <c r="O437" s="287">
        <v>3363</v>
      </c>
      <c r="P437" s="287">
        <v>3062</v>
      </c>
      <c r="Q437" s="287">
        <v>3527</v>
      </c>
      <c r="R437" s="287">
        <v>2293</v>
      </c>
      <c r="S437" s="287">
        <v>3203</v>
      </c>
      <c r="T437" s="287">
        <v>3505</v>
      </c>
      <c r="U437" s="287">
        <v>3798</v>
      </c>
      <c r="V437" s="287">
        <v>3785</v>
      </c>
      <c r="W437" s="287">
        <v>4161</v>
      </c>
      <c r="X437" s="287">
        <v>3737</v>
      </c>
      <c r="Y437" s="287">
        <v>3557</v>
      </c>
      <c r="Z437" s="287">
        <v>4500</v>
      </c>
      <c r="AA437" s="287">
        <v>4664</v>
      </c>
      <c r="AB437" s="287">
        <v>4746</v>
      </c>
      <c r="AC437" s="287">
        <v>4593</v>
      </c>
      <c r="AD437" s="287">
        <v>4649</v>
      </c>
      <c r="AE437" s="287">
        <v>5708</v>
      </c>
    </row>
    <row r="438" spans="1:33" x14ac:dyDescent="0.2">
      <c r="A438" s="68" t="s">
        <v>85</v>
      </c>
      <c r="H438" s="287">
        <v>22186</v>
      </c>
      <c r="I438" s="287">
        <v>25522</v>
      </c>
      <c r="J438" s="287">
        <v>34482</v>
      </c>
      <c r="K438" s="287">
        <v>27094</v>
      </c>
      <c r="L438" s="287">
        <v>26904</v>
      </c>
      <c r="M438" s="287">
        <v>28842</v>
      </c>
      <c r="N438" s="287">
        <v>29998</v>
      </c>
      <c r="O438" s="287">
        <v>36123</v>
      </c>
      <c r="P438" s="287">
        <v>38121</v>
      </c>
      <c r="Q438" s="287">
        <v>40347</v>
      </c>
      <c r="R438" s="287">
        <v>46580</v>
      </c>
      <c r="S438" s="287">
        <v>50875</v>
      </c>
      <c r="T438" s="287">
        <v>42662</v>
      </c>
      <c r="U438" s="287">
        <v>56492</v>
      </c>
      <c r="V438" s="287">
        <v>57365</v>
      </c>
      <c r="W438" s="287">
        <v>49744</v>
      </c>
      <c r="X438" s="287">
        <v>58231</v>
      </c>
      <c r="Y438" s="287">
        <v>61562</v>
      </c>
      <c r="Z438" s="287">
        <v>57267</v>
      </c>
      <c r="AA438" s="287">
        <v>55479</v>
      </c>
      <c r="AB438" s="287">
        <v>47166</v>
      </c>
      <c r="AC438" s="287">
        <v>44670</v>
      </c>
      <c r="AD438" s="287">
        <v>63698</v>
      </c>
      <c r="AE438" s="287">
        <v>101655</v>
      </c>
      <c r="AF438" s="13">
        <f>+AD438+AD439+AD464+AD465</f>
        <v>8528705</v>
      </c>
      <c r="AG438" s="3">
        <f>+AF438/AD433</f>
        <v>0.25951164056008136</v>
      </c>
    </row>
    <row r="439" spans="1:33" x14ac:dyDescent="0.2">
      <c r="A439" s="68" t="s">
        <v>86</v>
      </c>
      <c r="H439" s="287">
        <v>1061596</v>
      </c>
      <c r="I439" s="287">
        <v>1286929</v>
      </c>
      <c r="J439" s="287">
        <v>1743489</v>
      </c>
      <c r="K439" s="287">
        <v>2086435</v>
      </c>
      <c r="L439" s="287">
        <v>2250451</v>
      </c>
      <c r="M439" s="287">
        <v>2545835</v>
      </c>
      <c r="N439" s="287">
        <v>2952657</v>
      </c>
      <c r="O439" s="287">
        <v>3235317</v>
      </c>
      <c r="P439" s="287">
        <v>3554063</v>
      </c>
      <c r="Q439" s="287">
        <v>4001388</v>
      </c>
      <c r="R439" s="287">
        <v>4296525</v>
      </c>
      <c r="S439" s="287">
        <v>4793883</v>
      </c>
      <c r="T439" s="287">
        <v>4905281</v>
      </c>
      <c r="U439" s="287">
        <v>4977017</v>
      </c>
      <c r="V439" s="287">
        <v>4543067</v>
      </c>
      <c r="W439" s="287">
        <v>4970778</v>
      </c>
      <c r="X439" s="287">
        <v>5262000</v>
      </c>
      <c r="Y439" s="287">
        <v>5356105</v>
      </c>
      <c r="Z439" s="287">
        <v>5680141</v>
      </c>
      <c r="AA439" s="287">
        <v>6376366</v>
      </c>
      <c r="AB439" s="287">
        <v>7065253</v>
      </c>
      <c r="AC439" s="287">
        <v>7098261</v>
      </c>
      <c r="AD439" s="287">
        <v>7589489</v>
      </c>
      <c r="AE439" s="287">
        <v>7952530</v>
      </c>
      <c r="AF439" s="3">
        <f>+AE439/AE433</f>
        <v>0.22086031635409692</v>
      </c>
      <c r="AG439" s="3">
        <f>+AD439/AD433</f>
        <v>0.2309331535564533</v>
      </c>
    </row>
    <row r="440" spans="1:33" x14ac:dyDescent="0.2">
      <c r="A440" s="68" t="s">
        <v>87</v>
      </c>
      <c r="H440" s="287">
        <v>193333</v>
      </c>
      <c r="I440" s="287">
        <v>218605</v>
      </c>
      <c r="J440" s="287">
        <v>244463</v>
      </c>
      <c r="K440" s="287">
        <v>305907</v>
      </c>
      <c r="L440" s="287">
        <v>305617</v>
      </c>
      <c r="M440" s="287">
        <v>370581</v>
      </c>
      <c r="N440" s="287">
        <v>462097</v>
      </c>
      <c r="O440" s="287">
        <v>535363</v>
      </c>
      <c r="P440" s="287">
        <v>513070</v>
      </c>
      <c r="Q440" s="287">
        <v>539025</v>
      </c>
      <c r="R440" s="287">
        <v>510383</v>
      </c>
      <c r="S440" s="287">
        <v>541446</v>
      </c>
      <c r="T440" s="287">
        <v>511275</v>
      </c>
      <c r="U440" s="287">
        <v>490014</v>
      </c>
      <c r="V440" s="287">
        <v>585207</v>
      </c>
      <c r="W440" s="287">
        <v>540246</v>
      </c>
      <c r="X440" s="287">
        <v>524169</v>
      </c>
      <c r="Y440" s="287">
        <v>522951</v>
      </c>
      <c r="Z440" s="287">
        <v>585406</v>
      </c>
      <c r="AA440" s="287">
        <v>626953</v>
      </c>
      <c r="AB440" s="287">
        <v>651624</v>
      </c>
      <c r="AC440" s="287">
        <v>678319</v>
      </c>
      <c r="AD440" s="287">
        <v>706557</v>
      </c>
      <c r="AE440" s="287">
        <v>773281</v>
      </c>
      <c r="AF440" s="3">
        <f>+AD440/AD433</f>
        <v>2.1499133364234008E-2</v>
      </c>
      <c r="AG440" s="3">
        <f>+AD440/AD433</f>
        <v>2.1499133364234008E-2</v>
      </c>
    </row>
    <row r="441" spans="1:33" ht="25.5" x14ac:dyDescent="0.2">
      <c r="A441" s="68" t="s">
        <v>88</v>
      </c>
      <c r="H441" s="287">
        <v>99428</v>
      </c>
      <c r="I441" s="287">
        <v>120381</v>
      </c>
      <c r="J441" s="287">
        <v>151784</v>
      </c>
      <c r="K441" s="287">
        <v>170745</v>
      </c>
      <c r="L441" s="287">
        <v>180739</v>
      </c>
      <c r="M441" s="287">
        <v>183051</v>
      </c>
      <c r="N441" s="287">
        <v>210281</v>
      </c>
      <c r="O441" s="287">
        <v>197832</v>
      </c>
      <c r="P441" s="287">
        <v>172129</v>
      </c>
      <c r="Q441" s="287">
        <v>165514</v>
      </c>
      <c r="R441" s="287">
        <v>143348</v>
      </c>
      <c r="S441" s="287">
        <v>151601</v>
      </c>
      <c r="T441" s="287">
        <v>138290</v>
      </c>
      <c r="U441" s="287">
        <v>128139</v>
      </c>
      <c r="V441" s="287">
        <v>117647</v>
      </c>
      <c r="W441" s="287">
        <v>115866</v>
      </c>
      <c r="X441" s="287">
        <v>129215</v>
      </c>
      <c r="Y441" s="287">
        <v>128467</v>
      </c>
      <c r="Z441" s="287">
        <v>133737</v>
      </c>
      <c r="AA441" s="287">
        <v>140607</v>
      </c>
      <c r="AB441" s="287">
        <v>140776</v>
      </c>
      <c r="AC441" s="287">
        <v>147813</v>
      </c>
      <c r="AD441" s="287">
        <v>155560</v>
      </c>
      <c r="AE441" s="287">
        <v>166269</v>
      </c>
    </row>
    <row r="442" spans="1:33" ht="25.5" x14ac:dyDescent="0.2">
      <c r="A442" s="68" t="s">
        <v>89</v>
      </c>
      <c r="H442" s="287">
        <v>74243</v>
      </c>
      <c r="I442" s="287">
        <v>88362</v>
      </c>
      <c r="J442" s="287">
        <v>115040</v>
      </c>
      <c r="K442" s="287">
        <v>121249</v>
      </c>
      <c r="L442" s="287">
        <v>137238</v>
      </c>
      <c r="M442" s="287">
        <v>149755</v>
      </c>
      <c r="N442" s="287">
        <v>190005</v>
      </c>
      <c r="O442" s="287">
        <v>201007</v>
      </c>
      <c r="P442" s="287">
        <v>203282</v>
      </c>
      <c r="Q442" s="287">
        <v>210994</v>
      </c>
      <c r="R442" s="287">
        <v>208867</v>
      </c>
      <c r="S442" s="287">
        <v>212166</v>
      </c>
      <c r="T442" s="287">
        <v>230521</v>
      </c>
      <c r="U442" s="287">
        <v>226306</v>
      </c>
      <c r="V442" s="287">
        <v>203308</v>
      </c>
      <c r="W442" s="287">
        <v>212971</v>
      </c>
      <c r="X442" s="287">
        <v>219163</v>
      </c>
      <c r="Y442" s="287">
        <v>221678</v>
      </c>
      <c r="Z442" s="287">
        <v>237602</v>
      </c>
      <c r="AA442" s="287">
        <v>258326</v>
      </c>
      <c r="AB442" s="287">
        <v>272617</v>
      </c>
      <c r="AC442" s="287">
        <v>289301</v>
      </c>
      <c r="AD442" s="287">
        <v>308568</v>
      </c>
      <c r="AE442" s="287">
        <v>335355</v>
      </c>
    </row>
    <row r="443" spans="1:33" ht="25.5" x14ac:dyDescent="0.2">
      <c r="A443" s="68" t="s">
        <v>90</v>
      </c>
      <c r="H443" s="287">
        <v>29729</v>
      </c>
      <c r="I443" s="287">
        <v>35663</v>
      </c>
      <c r="J443" s="287">
        <v>43294</v>
      </c>
      <c r="K443" s="287">
        <v>43326</v>
      </c>
      <c r="L443" s="287">
        <v>52863</v>
      </c>
      <c r="M443" s="287">
        <v>56818</v>
      </c>
      <c r="N443" s="287">
        <v>67975</v>
      </c>
      <c r="O443" s="287">
        <v>64649</v>
      </c>
      <c r="P443" s="287">
        <v>65869</v>
      </c>
      <c r="Q443" s="287">
        <v>71536</v>
      </c>
      <c r="R443" s="287">
        <v>67013</v>
      </c>
      <c r="S443" s="287">
        <v>69231</v>
      </c>
      <c r="T443" s="287">
        <v>73957</v>
      </c>
      <c r="U443" s="287">
        <v>75687</v>
      </c>
      <c r="V443" s="287">
        <v>60539</v>
      </c>
      <c r="W443" s="287">
        <v>61655</v>
      </c>
      <c r="X443" s="287">
        <v>61662</v>
      </c>
      <c r="Y443" s="287">
        <v>61407</v>
      </c>
      <c r="Z443" s="287">
        <v>64467</v>
      </c>
      <c r="AA443" s="287">
        <v>71367</v>
      </c>
      <c r="AB443" s="287">
        <v>77240</v>
      </c>
      <c r="AC443" s="287">
        <v>80410</v>
      </c>
      <c r="AD443" s="287">
        <v>87396</v>
      </c>
      <c r="AE443" s="287">
        <v>98108</v>
      </c>
    </row>
    <row r="444" spans="1:33" x14ac:dyDescent="0.2">
      <c r="A444" s="68" t="s">
        <v>91</v>
      </c>
      <c r="H444" s="287">
        <v>22025</v>
      </c>
      <c r="I444" s="287">
        <v>23614</v>
      </c>
      <c r="J444" s="287">
        <v>33416</v>
      </c>
      <c r="K444" s="287">
        <v>36963</v>
      </c>
      <c r="L444" s="287">
        <v>40246</v>
      </c>
      <c r="M444" s="287">
        <v>40213</v>
      </c>
      <c r="N444" s="287">
        <v>56014</v>
      </c>
      <c r="O444" s="287">
        <v>60558</v>
      </c>
      <c r="P444" s="287">
        <v>62745</v>
      </c>
      <c r="Q444" s="287">
        <v>59620</v>
      </c>
      <c r="R444" s="287">
        <v>58653</v>
      </c>
      <c r="S444" s="287">
        <v>59808</v>
      </c>
      <c r="T444" s="287">
        <v>68520</v>
      </c>
      <c r="U444" s="287">
        <v>69023</v>
      </c>
      <c r="V444" s="287">
        <v>71555</v>
      </c>
      <c r="W444" s="287">
        <v>80606</v>
      </c>
      <c r="X444" s="287">
        <v>82181</v>
      </c>
      <c r="Y444" s="287">
        <v>86366</v>
      </c>
      <c r="Z444" s="287">
        <v>94074</v>
      </c>
      <c r="AA444" s="287">
        <v>107740</v>
      </c>
      <c r="AB444" s="287">
        <v>113311</v>
      </c>
      <c r="AC444" s="287">
        <v>129943</v>
      </c>
      <c r="AD444" s="287">
        <v>133436</v>
      </c>
      <c r="AE444" s="287">
        <v>146108</v>
      </c>
    </row>
    <row r="445" spans="1:33" ht="25.5" x14ac:dyDescent="0.2">
      <c r="A445" s="68" t="s">
        <v>92</v>
      </c>
      <c r="H445" s="287">
        <v>22489</v>
      </c>
      <c r="I445" s="287">
        <v>29085</v>
      </c>
      <c r="J445" s="287">
        <v>38330</v>
      </c>
      <c r="K445" s="287">
        <v>40960</v>
      </c>
      <c r="L445" s="287">
        <v>44129</v>
      </c>
      <c r="M445" s="287">
        <v>52724</v>
      </c>
      <c r="N445" s="287">
        <v>66016</v>
      </c>
      <c r="O445" s="287">
        <v>75800</v>
      </c>
      <c r="P445" s="287">
        <v>74668</v>
      </c>
      <c r="Q445" s="287">
        <v>79838</v>
      </c>
      <c r="R445" s="287">
        <v>83201</v>
      </c>
      <c r="S445" s="287">
        <v>83127</v>
      </c>
      <c r="T445" s="287">
        <v>88044</v>
      </c>
      <c r="U445" s="287">
        <v>81596</v>
      </c>
      <c r="V445" s="287">
        <v>71214</v>
      </c>
      <c r="W445" s="287">
        <v>70710</v>
      </c>
      <c r="X445" s="287">
        <v>75320</v>
      </c>
      <c r="Y445" s="287">
        <v>73905</v>
      </c>
      <c r="Z445" s="287">
        <v>79061</v>
      </c>
      <c r="AA445" s="287">
        <v>79219</v>
      </c>
      <c r="AB445" s="287">
        <v>82066</v>
      </c>
      <c r="AC445" s="287">
        <v>78948</v>
      </c>
      <c r="AD445" s="287">
        <v>87736</v>
      </c>
      <c r="AE445" s="287">
        <v>91139</v>
      </c>
    </row>
    <row r="446" spans="1:33" x14ac:dyDescent="0.2">
      <c r="A446" s="68" t="s">
        <v>93</v>
      </c>
      <c r="H446" s="287">
        <v>100413</v>
      </c>
      <c r="I446" s="287">
        <v>114762</v>
      </c>
      <c r="J446" s="287">
        <v>158657</v>
      </c>
      <c r="K446" s="287">
        <v>167345</v>
      </c>
      <c r="L446" s="287">
        <v>187023</v>
      </c>
      <c r="M446" s="287">
        <v>125991</v>
      </c>
      <c r="N446" s="287">
        <v>144892</v>
      </c>
      <c r="O446" s="287">
        <v>192439</v>
      </c>
      <c r="P446" s="287">
        <v>191380</v>
      </c>
      <c r="Q446" s="287">
        <v>300268</v>
      </c>
      <c r="R446" s="287">
        <v>341927</v>
      </c>
      <c r="S446" s="287">
        <v>401342</v>
      </c>
      <c r="T446" s="287">
        <v>331236</v>
      </c>
      <c r="U446" s="287">
        <v>376677</v>
      </c>
      <c r="V446" s="287">
        <v>290837</v>
      </c>
      <c r="W446" s="287">
        <v>318062</v>
      </c>
      <c r="X446" s="287">
        <v>294806</v>
      </c>
      <c r="Y446" s="287">
        <v>324221</v>
      </c>
      <c r="Z446" s="287">
        <v>245507</v>
      </c>
      <c r="AA446" s="287">
        <v>279944</v>
      </c>
      <c r="AB446" s="287">
        <v>248479</v>
      </c>
      <c r="AC446" s="287">
        <v>237445</v>
      </c>
      <c r="AD446" s="287">
        <v>266354</v>
      </c>
      <c r="AE446" s="287">
        <v>277027</v>
      </c>
    </row>
    <row r="447" spans="1:33" x14ac:dyDescent="0.2">
      <c r="A447" s="68" t="s">
        <v>94</v>
      </c>
      <c r="H447" s="287">
        <v>72296</v>
      </c>
      <c r="I447" s="287">
        <v>67339</v>
      </c>
      <c r="J447" s="287">
        <v>90371</v>
      </c>
      <c r="K447" s="287">
        <v>102725</v>
      </c>
      <c r="L447" s="287">
        <v>95146</v>
      </c>
      <c r="M447" s="287">
        <v>109794</v>
      </c>
      <c r="N447" s="287">
        <v>138358</v>
      </c>
      <c r="O447" s="287">
        <v>135184</v>
      </c>
      <c r="P447" s="287">
        <v>132504</v>
      </c>
      <c r="Q447" s="287">
        <v>144809</v>
      </c>
      <c r="R447" s="287">
        <v>142472</v>
      </c>
      <c r="S447" s="287">
        <v>173816</v>
      </c>
      <c r="T447" s="287">
        <v>206698</v>
      </c>
      <c r="U447" s="287">
        <v>185232</v>
      </c>
      <c r="V447" s="287">
        <v>121336</v>
      </c>
      <c r="W447" s="287">
        <v>137494</v>
      </c>
      <c r="X447" s="287">
        <v>155402</v>
      </c>
      <c r="Y447" s="287">
        <v>183749</v>
      </c>
      <c r="Z447" s="287">
        <v>213422</v>
      </c>
      <c r="AA447" s="287">
        <v>289165</v>
      </c>
      <c r="AB447" s="287">
        <v>392029</v>
      </c>
      <c r="AC447" s="287">
        <v>397304</v>
      </c>
      <c r="AD447" s="287">
        <v>489204</v>
      </c>
      <c r="AE447" s="287">
        <v>468203</v>
      </c>
      <c r="AF447" s="13">
        <f>+Z447+Z448</f>
        <v>588653</v>
      </c>
      <c r="AG447" s="13">
        <f>+AD447+AD448</f>
        <v>999803</v>
      </c>
    </row>
    <row r="448" spans="1:33" x14ac:dyDescent="0.2">
      <c r="A448" s="68" t="s">
        <v>95</v>
      </c>
      <c r="H448" s="287">
        <v>56737</v>
      </c>
      <c r="I448" s="287">
        <v>68536</v>
      </c>
      <c r="J448" s="287">
        <v>97747</v>
      </c>
      <c r="K448" s="287">
        <v>115451</v>
      </c>
      <c r="L448" s="287">
        <v>114002</v>
      </c>
      <c r="M448" s="287">
        <v>141886</v>
      </c>
      <c r="N448" s="287">
        <v>181641</v>
      </c>
      <c r="O448" s="287">
        <v>194584</v>
      </c>
      <c r="P448" s="287">
        <v>232929</v>
      </c>
      <c r="Q448" s="287">
        <v>244305</v>
      </c>
      <c r="R448" s="287">
        <v>267197</v>
      </c>
      <c r="S448" s="287">
        <v>309199</v>
      </c>
      <c r="T448" s="287">
        <v>291243</v>
      </c>
      <c r="U448" s="287">
        <v>294453</v>
      </c>
      <c r="V448" s="287">
        <v>317170</v>
      </c>
      <c r="W448" s="287">
        <v>381919</v>
      </c>
      <c r="X448" s="287">
        <v>398812</v>
      </c>
      <c r="Y448" s="287">
        <v>423410</v>
      </c>
      <c r="Z448" s="287">
        <v>375231</v>
      </c>
      <c r="AA448" s="287">
        <v>424594</v>
      </c>
      <c r="AB448" s="287">
        <v>450794</v>
      </c>
      <c r="AC448" s="287">
        <v>437102</v>
      </c>
      <c r="AD448" s="287">
        <v>510599</v>
      </c>
      <c r="AE448" s="287">
        <v>468183</v>
      </c>
    </row>
    <row r="449" spans="1:34" ht="25.5" x14ac:dyDescent="0.2">
      <c r="A449" s="68" t="s">
        <v>96</v>
      </c>
      <c r="H449" s="287">
        <v>94617</v>
      </c>
      <c r="I449" s="287">
        <v>111513</v>
      </c>
      <c r="J449" s="287">
        <v>144181</v>
      </c>
      <c r="K449" s="287">
        <v>178492</v>
      </c>
      <c r="L449" s="287">
        <v>194671</v>
      </c>
      <c r="M449" s="287">
        <v>223607</v>
      </c>
      <c r="N449" s="287">
        <v>271223</v>
      </c>
      <c r="O449" s="287">
        <v>295572</v>
      </c>
      <c r="P449" s="287">
        <v>319168</v>
      </c>
      <c r="Q449" s="287">
        <v>327204</v>
      </c>
      <c r="R449" s="287">
        <v>353924</v>
      </c>
      <c r="S449" s="287">
        <v>392640</v>
      </c>
      <c r="T449" s="287">
        <v>463125</v>
      </c>
      <c r="U449" s="287">
        <v>466746</v>
      </c>
      <c r="V449" s="287">
        <v>409947</v>
      </c>
      <c r="W449" s="287">
        <v>438055</v>
      </c>
      <c r="X449" s="287">
        <v>464420</v>
      </c>
      <c r="Y449" s="287">
        <v>500013</v>
      </c>
      <c r="Z449" s="287">
        <v>531821</v>
      </c>
      <c r="AA449" s="287">
        <v>595145</v>
      </c>
      <c r="AB449" s="287">
        <v>663980</v>
      </c>
      <c r="AC449" s="287">
        <v>709806</v>
      </c>
      <c r="AD449" s="287">
        <v>727461</v>
      </c>
      <c r="AE449" s="287">
        <v>825820</v>
      </c>
    </row>
    <row r="450" spans="1:34" x14ac:dyDescent="0.2">
      <c r="A450" s="68" t="s">
        <v>97</v>
      </c>
      <c r="H450" s="287">
        <v>40674</v>
      </c>
      <c r="I450" s="287">
        <v>50360</v>
      </c>
      <c r="J450" s="287">
        <v>65836</v>
      </c>
      <c r="K450" s="287">
        <v>81141</v>
      </c>
      <c r="L450" s="287">
        <v>92188</v>
      </c>
      <c r="M450" s="287">
        <v>100034</v>
      </c>
      <c r="N450" s="287">
        <v>128504</v>
      </c>
      <c r="O450" s="287">
        <v>143071</v>
      </c>
      <c r="P450" s="287">
        <v>157294</v>
      </c>
      <c r="Q450" s="287">
        <v>167250</v>
      </c>
      <c r="R450" s="287">
        <v>178832</v>
      </c>
      <c r="S450" s="287">
        <v>188147</v>
      </c>
      <c r="T450" s="287">
        <v>218779</v>
      </c>
      <c r="U450" s="287">
        <v>226726</v>
      </c>
      <c r="V450" s="287">
        <v>237497</v>
      </c>
      <c r="W450" s="287">
        <v>268944</v>
      </c>
      <c r="X450" s="287">
        <v>301266</v>
      </c>
      <c r="Y450" s="287">
        <v>341969</v>
      </c>
      <c r="Z450" s="287">
        <v>355347</v>
      </c>
      <c r="AA450" s="287">
        <v>399352</v>
      </c>
      <c r="AB450" s="287">
        <v>442101</v>
      </c>
      <c r="AC450" s="287">
        <v>477261</v>
      </c>
      <c r="AD450" s="287">
        <v>475909</v>
      </c>
      <c r="AE450" s="287">
        <v>550194</v>
      </c>
    </row>
    <row r="451" spans="1:34" x14ac:dyDescent="0.2">
      <c r="A451" s="68" t="s">
        <v>98</v>
      </c>
      <c r="H451" s="287">
        <v>53943</v>
      </c>
      <c r="I451" s="287">
        <v>61153</v>
      </c>
      <c r="J451" s="287">
        <v>78345</v>
      </c>
      <c r="K451" s="287">
        <v>97351</v>
      </c>
      <c r="L451" s="287">
        <v>102483</v>
      </c>
      <c r="M451" s="287">
        <v>123573</v>
      </c>
      <c r="N451" s="287">
        <v>142719</v>
      </c>
      <c r="O451" s="287">
        <v>152501</v>
      </c>
      <c r="P451" s="287">
        <v>161874</v>
      </c>
      <c r="Q451" s="287">
        <v>159954</v>
      </c>
      <c r="R451" s="287">
        <v>175092</v>
      </c>
      <c r="S451" s="287">
        <v>204493</v>
      </c>
      <c r="T451" s="287">
        <v>244346</v>
      </c>
      <c r="U451" s="287">
        <v>240020</v>
      </c>
      <c r="V451" s="287">
        <v>172450</v>
      </c>
      <c r="W451" s="287">
        <v>169111</v>
      </c>
      <c r="X451" s="287">
        <v>163154</v>
      </c>
      <c r="Y451" s="287">
        <v>158044</v>
      </c>
      <c r="Z451" s="287">
        <v>176474</v>
      </c>
      <c r="AA451" s="287">
        <v>195793</v>
      </c>
      <c r="AB451" s="287">
        <v>221879</v>
      </c>
      <c r="AC451" s="287">
        <v>232545</v>
      </c>
      <c r="AD451" s="287">
        <v>251552</v>
      </c>
      <c r="AE451" s="287">
        <v>275626</v>
      </c>
    </row>
    <row r="452" spans="1:34" ht="25.5" x14ac:dyDescent="0.2">
      <c r="A452" s="68" t="s">
        <v>99</v>
      </c>
      <c r="H452" s="287">
        <v>118436</v>
      </c>
      <c r="I452" s="287">
        <v>136908</v>
      </c>
      <c r="J452" s="287">
        <v>175361</v>
      </c>
      <c r="K452" s="287">
        <v>209435</v>
      </c>
      <c r="L452" s="287">
        <v>207480</v>
      </c>
      <c r="M452" s="287">
        <v>261819</v>
      </c>
      <c r="N452" s="287">
        <v>288801</v>
      </c>
      <c r="O452" s="287">
        <v>292382</v>
      </c>
      <c r="P452" s="287">
        <v>326120</v>
      </c>
      <c r="Q452" s="287">
        <v>380414</v>
      </c>
      <c r="R452" s="287">
        <v>396762</v>
      </c>
      <c r="S452" s="287">
        <v>465836</v>
      </c>
      <c r="T452" s="287">
        <v>512106</v>
      </c>
      <c r="U452" s="287">
        <v>543621</v>
      </c>
      <c r="V452" s="287">
        <v>371510</v>
      </c>
      <c r="W452" s="287">
        <v>422773</v>
      </c>
      <c r="X452" s="287">
        <v>484799</v>
      </c>
      <c r="Y452" s="287">
        <v>485484</v>
      </c>
      <c r="Z452" s="287">
        <v>526416</v>
      </c>
      <c r="AA452" s="287">
        <v>568270</v>
      </c>
      <c r="AB452" s="287">
        <v>636985</v>
      </c>
      <c r="AC452" s="287">
        <v>675213</v>
      </c>
      <c r="AD452" s="287">
        <v>724680</v>
      </c>
      <c r="AE452" s="287">
        <v>825849</v>
      </c>
    </row>
    <row r="453" spans="1:34" x14ac:dyDescent="0.2">
      <c r="A453" s="68" t="s">
        <v>100</v>
      </c>
      <c r="H453" s="287">
        <v>38912</v>
      </c>
      <c r="I453" s="287">
        <v>40929</v>
      </c>
      <c r="J453" s="287">
        <v>47665</v>
      </c>
      <c r="K453" s="287">
        <v>60959</v>
      </c>
      <c r="L453" s="287">
        <v>49637</v>
      </c>
      <c r="M453" s="287">
        <v>77171</v>
      </c>
      <c r="N453" s="287">
        <v>79223</v>
      </c>
      <c r="O453" s="287">
        <v>69623</v>
      </c>
      <c r="P453" s="287">
        <v>101578</v>
      </c>
      <c r="Q453" s="287">
        <v>130417</v>
      </c>
      <c r="R453" s="287">
        <v>129190</v>
      </c>
      <c r="S453" s="287">
        <v>166088</v>
      </c>
      <c r="T453" s="287">
        <v>165193</v>
      </c>
      <c r="U453" s="287">
        <v>180394</v>
      </c>
      <c r="V453" s="287">
        <v>78024</v>
      </c>
      <c r="W453" s="287">
        <v>114993</v>
      </c>
      <c r="X453" s="287">
        <v>127342</v>
      </c>
      <c r="Y453" s="287">
        <v>113888</v>
      </c>
      <c r="Z453" s="287">
        <v>125819</v>
      </c>
      <c r="AA453" s="287">
        <v>147249</v>
      </c>
      <c r="AB453" s="287">
        <v>177439</v>
      </c>
      <c r="AC453" s="287">
        <v>192000</v>
      </c>
      <c r="AD453" s="287">
        <v>223161</v>
      </c>
      <c r="AE453" s="287">
        <v>246613</v>
      </c>
    </row>
    <row r="454" spans="1:34" x14ac:dyDescent="0.2">
      <c r="A454" s="68" t="s">
        <v>101</v>
      </c>
      <c r="H454" s="287">
        <v>79524</v>
      </c>
      <c r="I454" s="287">
        <v>95979</v>
      </c>
      <c r="J454" s="287">
        <v>127696</v>
      </c>
      <c r="K454" s="287">
        <v>148476</v>
      </c>
      <c r="L454" s="287">
        <v>157843</v>
      </c>
      <c r="M454" s="287">
        <v>184648</v>
      </c>
      <c r="N454" s="287">
        <v>209578</v>
      </c>
      <c r="O454" s="287">
        <v>222759</v>
      </c>
      <c r="P454" s="287">
        <v>224542</v>
      </c>
      <c r="Q454" s="287">
        <v>249997</v>
      </c>
      <c r="R454" s="287">
        <v>267572</v>
      </c>
      <c r="S454" s="287">
        <v>299748</v>
      </c>
      <c r="T454" s="287">
        <v>346913</v>
      </c>
      <c r="U454" s="287">
        <v>363227</v>
      </c>
      <c r="V454" s="287">
        <v>293486</v>
      </c>
      <c r="W454" s="287">
        <v>307780</v>
      </c>
      <c r="X454" s="287">
        <v>357457</v>
      </c>
      <c r="Y454" s="287">
        <v>371596</v>
      </c>
      <c r="Z454" s="287">
        <v>400597</v>
      </c>
      <c r="AA454" s="287">
        <v>421021</v>
      </c>
      <c r="AB454" s="287">
        <v>459546</v>
      </c>
      <c r="AC454" s="287">
        <v>483213</v>
      </c>
      <c r="AD454" s="287">
        <v>501519</v>
      </c>
      <c r="AE454" s="287">
        <v>579236</v>
      </c>
    </row>
    <row r="455" spans="1:34" ht="25.5" x14ac:dyDescent="0.2">
      <c r="A455" s="68" t="s">
        <v>102</v>
      </c>
      <c r="H455" s="287">
        <v>40655</v>
      </c>
      <c r="I455" s="287">
        <v>64191</v>
      </c>
      <c r="J455" s="287">
        <v>130497</v>
      </c>
      <c r="K455" s="287">
        <v>165321</v>
      </c>
      <c r="L455" s="287">
        <v>185593</v>
      </c>
      <c r="M455" s="287">
        <v>205736</v>
      </c>
      <c r="N455" s="287">
        <v>247525</v>
      </c>
      <c r="O455" s="287">
        <v>251959</v>
      </c>
      <c r="P455" s="287">
        <v>365396</v>
      </c>
      <c r="Q455" s="287">
        <v>454166</v>
      </c>
      <c r="R455" s="287">
        <v>520936</v>
      </c>
      <c r="S455" s="287">
        <v>522600</v>
      </c>
      <c r="T455" s="287">
        <v>392715</v>
      </c>
      <c r="U455" s="287">
        <v>414486</v>
      </c>
      <c r="V455" s="287">
        <v>404637</v>
      </c>
      <c r="W455" s="287">
        <v>410867</v>
      </c>
      <c r="X455" s="287">
        <v>548855</v>
      </c>
      <c r="Y455" s="287">
        <v>464045</v>
      </c>
      <c r="Z455" s="287">
        <v>505551</v>
      </c>
      <c r="AA455" s="287">
        <v>527741</v>
      </c>
      <c r="AB455" s="287">
        <v>556058</v>
      </c>
      <c r="AC455" s="287">
        <v>586238</v>
      </c>
      <c r="AD455" s="287">
        <v>689657</v>
      </c>
      <c r="AE455" s="287">
        <v>744847</v>
      </c>
      <c r="AF455" s="13">
        <f>+Z455+Z457</f>
        <v>1257876</v>
      </c>
      <c r="AG455" s="13">
        <f>+AD455+AD457</f>
        <v>1368120</v>
      </c>
    </row>
    <row r="456" spans="1:34" x14ac:dyDescent="0.2">
      <c r="A456" s="68" t="s">
        <v>103</v>
      </c>
      <c r="H456" s="287">
        <v>45652</v>
      </c>
      <c r="I456" s="287">
        <v>74175</v>
      </c>
      <c r="J456" s="287">
        <v>96184</v>
      </c>
      <c r="K456" s="287">
        <v>119241</v>
      </c>
      <c r="L456" s="287">
        <v>142767</v>
      </c>
      <c r="M456" s="287">
        <v>201675</v>
      </c>
      <c r="N456" s="287">
        <v>192255</v>
      </c>
      <c r="O456" s="287">
        <v>235991</v>
      </c>
      <c r="P456" s="287">
        <v>296161</v>
      </c>
      <c r="Q456" s="287">
        <v>373204</v>
      </c>
      <c r="R456" s="287">
        <v>437246</v>
      </c>
      <c r="S456" s="287">
        <v>414734</v>
      </c>
      <c r="T456" s="287">
        <v>466998</v>
      </c>
      <c r="U456" s="287">
        <v>447465</v>
      </c>
      <c r="V456" s="287">
        <v>188620</v>
      </c>
      <c r="W456" s="287">
        <v>212144</v>
      </c>
      <c r="X456" s="287">
        <v>211484</v>
      </c>
      <c r="Y456" s="287">
        <v>222512</v>
      </c>
      <c r="Z456" s="287">
        <v>233998</v>
      </c>
      <c r="AA456" s="287">
        <v>288072</v>
      </c>
      <c r="AB456" s="287">
        <v>293629</v>
      </c>
      <c r="AC456" s="287">
        <v>317247</v>
      </c>
      <c r="AD456" s="287">
        <v>331640</v>
      </c>
      <c r="AE456" s="287">
        <v>381100</v>
      </c>
    </row>
    <row r="457" spans="1:34" x14ac:dyDescent="0.2">
      <c r="A457" s="68" t="s">
        <v>104</v>
      </c>
      <c r="H457" s="287">
        <v>56865</v>
      </c>
      <c r="I457" s="287">
        <v>73344</v>
      </c>
      <c r="J457" s="287">
        <v>92515</v>
      </c>
      <c r="K457" s="287">
        <v>102811</v>
      </c>
      <c r="L457" s="287">
        <v>114247</v>
      </c>
      <c r="M457" s="287">
        <v>119284</v>
      </c>
      <c r="N457" s="287">
        <v>142250</v>
      </c>
      <c r="O457" s="287">
        <v>164975</v>
      </c>
      <c r="P457" s="287">
        <v>170244</v>
      </c>
      <c r="Q457" s="287">
        <v>185827</v>
      </c>
      <c r="R457" s="287">
        <v>213838</v>
      </c>
      <c r="S457" s="287">
        <v>239656</v>
      </c>
      <c r="T457" s="287">
        <v>261487</v>
      </c>
      <c r="U457" s="287">
        <v>288482</v>
      </c>
      <c r="V457" s="287">
        <v>587112</v>
      </c>
      <c r="W457" s="287">
        <v>635195</v>
      </c>
      <c r="X457" s="287">
        <v>703480</v>
      </c>
      <c r="Y457" s="287">
        <v>804088</v>
      </c>
      <c r="Z457" s="287">
        <v>752325</v>
      </c>
      <c r="AA457" s="287">
        <v>819852</v>
      </c>
      <c r="AB457" s="287">
        <v>948070</v>
      </c>
      <c r="AC457" s="287">
        <v>639382</v>
      </c>
      <c r="AD457" s="287">
        <v>678463</v>
      </c>
      <c r="AE457" s="287">
        <v>572639</v>
      </c>
    </row>
    <row r="458" spans="1:34" x14ac:dyDescent="0.2">
      <c r="A458" s="68" t="s">
        <v>105</v>
      </c>
      <c r="H458" s="287">
        <v>62237</v>
      </c>
      <c r="I458" s="287">
        <v>91771</v>
      </c>
      <c r="J458" s="287">
        <v>171746</v>
      </c>
      <c r="K458" s="287">
        <v>240658</v>
      </c>
      <c r="L458" s="287">
        <v>287129</v>
      </c>
      <c r="M458" s="287">
        <v>343758</v>
      </c>
      <c r="N458" s="287">
        <v>353894</v>
      </c>
      <c r="O458" s="287">
        <v>388122</v>
      </c>
      <c r="P458" s="287">
        <v>475196</v>
      </c>
      <c r="Q458" s="287">
        <v>504822</v>
      </c>
      <c r="R458" s="287">
        <v>585183</v>
      </c>
      <c r="S458" s="287">
        <v>776666</v>
      </c>
      <c r="T458" s="287">
        <v>896384</v>
      </c>
      <c r="U458" s="287">
        <v>893836</v>
      </c>
      <c r="V458" s="287">
        <v>696819</v>
      </c>
      <c r="W458" s="287">
        <v>878961</v>
      </c>
      <c r="X458" s="287">
        <v>855237</v>
      </c>
      <c r="Y458" s="287">
        <v>786634</v>
      </c>
      <c r="Z458" s="287">
        <v>1025361</v>
      </c>
      <c r="AA458" s="287">
        <v>1222667</v>
      </c>
      <c r="AB458" s="287">
        <v>1448978</v>
      </c>
      <c r="AC458" s="287">
        <v>1579127</v>
      </c>
      <c r="AD458" s="287">
        <v>1563612</v>
      </c>
      <c r="AE458" s="287">
        <v>1625973</v>
      </c>
    </row>
    <row r="459" spans="1:34" x14ac:dyDescent="0.2">
      <c r="A459" s="68" t="s">
        <v>106</v>
      </c>
      <c r="H459" s="287">
        <v>59901</v>
      </c>
      <c r="I459" s="287">
        <v>87383</v>
      </c>
      <c r="J459" s="287">
        <v>166391</v>
      </c>
      <c r="K459" s="287">
        <v>231164</v>
      </c>
      <c r="L459" s="287">
        <v>276963</v>
      </c>
      <c r="M459" s="287">
        <v>332703</v>
      </c>
      <c r="N459" s="287">
        <v>341732</v>
      </c>
      <c r="O459" s="287">
        <v>369360</v>
      </c>
      <c r="P459" s="287">
        <v>452491</v>
      </c>
      <c r="Q459" s="287">
        <v>480008</v>
      </c>
      <c r="R459" s="287">
        <v>562422</v>
      </c>
      <c r="S459" s="287">
        <v>753571</v>
      </c>
      <c r="T459" s="287">
        <v>865904</v>
      </c>
      <c r="U459" s="287">
        <v>845022</v>
      </c>
      <c r="V459" s="287">
        <v>665938</v>
      </c>
      <c r="W459" s="287">
        <v>843825</v>
      </c>
      <c r="X459" s="287">
        <v>816627</v>
      </c>
      <c r="Y459" s="287">
        <v>751139</v>
      </c>
      <c r="Z459" s="287">
        <v>986396</v>
      </c>
      <c r="AA459" s="287">
        <v>1168035</v>
      </c>
      <c r="AB459" s="287">
        <v>1398594</v>
      </c>
      <c r="AC459" s="287">
        <v>1529323</v>
      </c>
      <c r="AD459" s="287">
        <v>1510872</v>
      </c>
      <c r="AE459" s="287">
        <v>1563544</v>
      </c>
    </row>
    <row r="460" spans="1:34" x14ac:dyDescent="0.2">
      <c r="A460" s="68" t="s">
        <v>107</v>
      </c>
      <c r="H460" s="287">
        <v>2336</v>
      </c>
      <c r="I460" s="287">
        <v>4388</v>
      </c>
      <c r="J460" s="287">
        <v>5355</v>
      </c>
      <c r="K460" s="287">
        <v>9494</v>
      </c>
      <c r="L460" s="287">
        <v>10166</v>
      </c>
      <c r="M460" s="287">
        <v>11055</v>
      </c>
      <c r="N460" s="287">
        <v>12162</v>
      </c>
      <c r="O460" s="287">
        <v>18762</v>
      </c>
      <c r="P460" s="287">
        <v>22705</v>
      </c>
      <c r="Q460" s="287">
        <v>24814</v>
      </c>
      <c r="R460" s="287">
        <v>22761</v>
      </c>
      <c r="S460" s="287">
        <v>23095</v>
      </c>
      <c r="T460" s="287">
        <v>30480</v>
      </c>
      <c r="U460" s="287">
        <v>48814</v>
      </c>
      <c r="V460" s="287">
        <v>30881</v>
      </c>
      <c r="W460" s="287">
        <v>35136</v>
      </c>
      <c r="X460" s="287">
        <v>38610</v>
      </c>
      <c r="Y460" s="287">
        <v>35495</v>
      </c>
      <c r="Z460" s="287">
        <v>38965</v>
      </c>
      <c r="AA460" s="287">
        <v>54632</v>
      </c>
      <c r="AB460" s="287">
        <v>50384</v>
      </c>
      <c r="AC460" s="287">
        <v>49804</v>
      </c>
      <c r="AD460" s="287">
        <v>52740</v>
      </c>
      <c r="AE460" s="287">
        <v>62429</v>
      </c>
    </row>
    <row r="461" spans="1:34" ht="25.5" x14ac:dyDescent="0.2">
      <c r="A461" s="68" t="s">
        <v>108</v>
      </c>
      <c r="H461" s="287">
        <v>46684</v>
      </c>
      <c r="I461" s="287">
        <v>57042</v>
      </c>
      <c r="J461" s="287">
        <v>74943</v>
      </c>
      <c r="K461" s="287">
        <v>87055</v>
      </c>
      <c r="L461" s="287">
        <v>98799</v>
      </c>
      <c r="M461" s="287">
        <v>108898</v>
      </c>
      <c r="N461" s="287">
        <v>129435</v>
      </c>
      <c r="O461" s="287">
        <v>149907</v>
      </c>
      <c r="P461" s="287">
        <v>156484</v>
      </c>
      <c r="Q461" s="287">
        <v>170836</v>
      </c>
      <c r="R461" s="287">
        <v>174442</v>
      </c>
      <c r="S461" s="287">
        <v>192181</v>
      </c>
      <c r="T461" s="287">
        <v>203203</v>
      </c>
      <c r="U461" s="287">
        <v>221560</v>
      </c>
      <c r="V461" s="287">
        <v>248917</v>
      </c>
      <c r="W461" s="287">
        <v>266225</v>
      </c>
      <c r="X461" s="287">
        <v>272158</v>
      </c>
      <c r="Y461" s="287">
        <v>288853</v>
      </c>
      <c r="Z461" s="287">
        <v>313764</v>
      </c>
      <c r="AA461" s="287">
        <v>335030</v>
      </c>
      <c r="AB461" s="287">
        <v>361234</v>
      </c>
      <c r="AC461" s="287">
        <v>403964</v>
      </c>
      <c r="AD461" s="287">
        <v>437134</v>
      </c>
      <c r="AE461" s="287">
        <v>487984</v>
      </c>
    </row>
    <row r="462" spans="1:34" ht="25.5" x14ac:dyDescent="0.2">
      <c r="A462" s="68" t="s">
        <v>109</v>
      </c>
      <c r="H462" s="287">
        <v>32047</v>
      </c>
      <c r="I462" s="287">
        <v>36678</v>
      </c>
      <c r="J462" s="287">
        <v>47512</v>
      </c>
      <c r="K462" s="287">
        <v>55694</v>
      </c>
      <c r="L462" s="287">
        <v>62345</v>
      </c>
      <c r="M462" s="287">
        <v>68214</v>
      </c>
      <c r="N462" s="287">
        <v>82384</v>
      </c>
      <c r="O462" s="287">
        <v>92036</v>
      </c>
      <c r="P462" s="287">
        <v>92206</v>
      </c>
      <c r="Q462" s="287">
        <v>99945</v>
      </c>
      <c r="R462" s="287">
        <v>100358</v>
      </c>
      <c r="S462" s="287">
        <v>113973</v>
      </c>
      <c r="T462" s="287">
        <v>118628</v>
      </c>
      <c r="U462" s="287">
        <v>128297</v>
      </c>
      <c r="V462" s="287">
        <v>132967</v>
      </c>
      <c r="W462" s="287">
        <v>145059</v>
      </c>
      <c r="X462" s="287">
        <v>152917</v>
      </c>
      <c r="Y462" s="287">
        <v>165960</v>
      </c>
      <c r="Z462" s="287">
        <v>183930</v>
      </c>
      <c r="AA462" s="287">
        <v>195831</v>
      </c>
      <c r="AB462" s="287">
        <v>225475</v>
      </c>
      <c r="AC462" s="287">
        <v>257653</v>
      </c>
      <c r="AD462" s="287">
        <v>261199</v>
      </c>
      <c r="AE462" s="287">
        <v>254682</v>
      </c>
    </row>
    <row r="463" spans="1:34" ht="25.5" x14ac:dyDescent="0.2">
      <c r="A463" s="68" t="s">
        <v>110</v>
      </c>
      <c r="H463" s="287">
        <v>14637</v>
      </c>
      <c r="I463" s="287">
        <v>20364</v>
      </c>
      <c r="J463" s="287">
        <v>27431</v>
      </c>
      <c r="K463" s="287">
        <v>31361</v>
      </c>
      <c r="L463" s="287">
        <v>36454</v>
      </c>
      <c r="M463" s="287">
        <v>40684</v>
      </c>
      <c r="N463" s="287">
        <v>47051</v>
      </c>
      <c r="O463" s="287">
        <v>57871</v>
      </c>
      <c r="P463" s="287">
        <v>64278</v>
      </c>
      <c r="Q463" s="287">
        <v>70891</v>
      </c>
      <c r="R463" s="287">
        <v>74084</v>
      </c>
      <c r="S463" s="287">
        <v>78208</v>
      </c>
      <c r="T463" s="287">
        <v>84575</v>
      </c>
      <c r="U463" s="287">
        <v>93263</v>
      </c>
      <c r="V463" s="287">
        <v>115950</v>
      </c>
      <c r="W463" s="287">
        <v>121166</v>
      </c>
      <c r="X463" s="287">
        <v>119241</v>
      </c>
      <c r="Y463" s="287">
        <v>122893</v>
      </c>
      <c r="Z463" s="287">
        <v>129834</v>
      </c>
      <c r="AA463" s="287">
        <v>139199</v>
      </c>
      <c r="AB463" s="287">
        <v>135759</v>
      </c>
      <c r="AC463" s="287">
        <v>146311</v>
      </c>
      <c r="AD463" s="287">
        <v>175935</v>
      </c>
      <c r="AE463" s="287">
        <v>233302</v>
      </c>
    </row>
    <row r="464" spans="1:34" ht="25.5" x14ac:dyDescent="0.2">
      <c r="A464" s="68" t="s">
        <v>111</v>
      </c>
      <c r="H464" s="287">
        <v>127126</v>
      </c>
      <c r="I464" s="287">
        <v>161283</v>
      </c>
      <c r="J464" s="287">
        <v>237871</v>
      </c>
      <c r="K464" s="287">
        <v>287257</v>
      </c>
      <c r="L464" s="287">
        <v>319731</v>
      </c>
      <c r="M464" s="287">
        <v>329359</v>
      </c>
      <c r="N464" s="287">
        <v>331820</v>
      </c>
      <c r="O464" s="287">
        <v>361352</v>
      </c>
      <c r="P464" s="287">
        <v>380727</v>
      </c>
      <c r="Q464" s="287">
        <v>451861</v>
      </c>
      <c r="R464" s="287">
        <v>443984</v>
      </c>
      <c r="S464" s="287">
        <v>397120</v>
      </c>
      <c r="T464" s="287">
        <v>574709</v>
      </c>
      <c r="U464" s="287">
        <v>565817</v>
      </c>
      <c r="V464" s="287">
        <v>672709</v>
      </c>
      <c r="W464" s="287">
        <v>633050</v>
      </c>
      <c r="X464" s="287">
        <v>550100</v>
      </c>
      <c r="Y464" s="287">
        <v>597057</v>
      </c>
      <c r="Z464" s="287">
        <v>538625</v>
      </c>
      <c r="AA464" s="287">
        <v>558037</v>
      </c>
      <c r="AB464" s="287">
        <v>574395</v>
      </c>
      <c r="AC464" s="287">
        <v>669996</v>
      </c>
      <c r="AD464" s="287">
        <v>560123</v>
      </c>
      <c r="AE464" s="287">
        <v>549270</v>
      </c>
      <c r="AG464" s="3">
        <f>+AE464/AE433</f>
        <v>1.5254509692363916E-2</v>
      </c>
      <c r="AH464" s="3">
        <f>+Z464/Z433</f>
        <v>2.1080203437612226E-2</v>
      </c>
    </row>
    <row r="465" spans="1:33" x14ac:dyDescent="0.2">
      <c r="A465" s="68" t="s">
        <v>112</v>
      </c>
      <c r="H465" s="287">
        <v>48798</v>
      </c>
      <c r="I465" s="287">
        <v>57533</v>
      </c>
      <c r="J465" s="287">
        <v>69642</v>
      </c>
      <c r="K465" s="287">
        <v>89017</v>
      </c>
      <c r="L465" s="287">
        <v>100152</v>
      </c>
      <c r="M465" s="287">
        <v>114125</v>
      </c>
      <c r="N465" s="287">
        <v>129738</v>
      </c>
      <c r="O465" s="287">
        <v>148427</v>
      </c>
      <c r="P465" s="287">
        <v>160697</v>
      </c>
      <c r="Q465" s="287">
        <v>186031</v>
      </c>
      <c r="R465" s="287">
        <v>212294</v>
      </c>
      <c r="S465" s="287">
        <v>228659</v>
      </c>
      <c r="T465" s="287">
        <v>241104</v>
      </c>
      <c r="U465" s="287">
        <v>256951</v>
      </c>
      <c r="V465" s="287">
        <v>267455</v>
      </c>
      <c r="W465" s="287">
        <v>284754</v>
      </c>
      <c r="X465" s="287">
        <v>292310</v>
      </c>
      <c r="Y465" s="287">
        <v>282227</v>
      </c>
      <c r="Z465" s="287">
        <v>274204</v>
      </c>
      <c r="AA465" s="287">
        <v>259424</v>
      </c>
      <c r="AB465" s="287">
        <v>277104</v>
      </c>
      <c r="AC465" s="287">
        <v>302060</v>
      </c>
      <c r="AD465" s="287">
        <v>315395</v>
      </c>
      <c r="AE465" s="287">
        <v>312379</v>
      </c>
    </row>
    <row r="466" spans="1:33" x14ac:dyDescent="0.2">
      <c r="A466" s="68" t="s">
        <v>113</v>
      </c>
      <c r="H466" s="287">
        <v>28249</v>
      </c>
      <c r="I466" s="287">
        <v>32338</v>
      </c>
      <c r="J466" s="287">
        <v>36454</v>
      </c>
      <c r="K466" s="287">
        <v>42596</v>
      </c>
      <c r="L466" s="287">
        <v>47284</v>
      </c>
      <c r="M466" s="287">
        <v>54833</v>
      </c>
      <c r="N466" s="287">
        <v>61093</v>
      </c>
      <c r="O466" s="287">
        <v>67364</v>
      </c>
      <c r="P466" s="287">
        <v>73989</v>
      </c>
      <c r="Q466" s="287">
        <v>76940</v>
      </c>
      <c r="R466" s="287">
        <v>84489</v>
      </c>
      <c r="S466" s="287">
        <v>88867</v>
      </c>
      <c r="T466" s="287">
        <v>96030</v>
      </c>
      <c r="U466" s="287">
        <v>102650</v>
      </c>
      <c r="V466" s="287">
        <v>108180</v>
      </c>
      <c r="W466" s="287">
        <v>115238</v>
      </c>
      <c r="X466" s="287">
        <v>116090</v>
      </c>
      <c r="Y466" s="287">
        <v>119332</v>
      </c>
      <c r="Z466" s="287">
        <v>118109</v>
      </c>
      <c r="AA466" s="287">
        <v>108814</v>
      </c>
      <c r="AB466" s="287">
        <v>117560</v>
      </c>
      <c r="AC466" s="287">
        <v>121802</v>
      </c>
      <c r="AD466" s="287">
        <v>123088</v>
      </c>
      <c r="AE466" s="287">
        <v>118781</v>
      </c>
    </row>
    <row r="467" spans="1:33" ht="51" x14ac:dyDescent="0.2">
      <c r="A467" s="68" t="s">
        <v>114</v>
      </c>
      <c r="H467" s="287">
        <v>20549</v>
      </c>
      <c r="I467" s="287">
        <v>25195</v>
      </c>
      <c r="J467" s="287">
        <v>33188</v>
      </c>
      <c r="K467" s="287">
        <v>46421</v>
      </c>
      <c r="L467" s="287">
        <v>52868</v>
      </c>
      <c r="M467" s="287">
        <v>59292</v>
      </c>
      <c r="N467" s="287">
        <v>68645</v>
      </c>
      <c r="O467" s="287">
        <v>81063</v>
      </c>
      <c r="P467" s="287">
        <v>86708</v>
      </c>
      <c r="Q467" s="287">
        <v>109091</v>
      </c>
      <c r="R467" s="287">
        <v>127805</v>
      </c>
      <c r="S467" s="287">
        <v>139792</v>
      </c>
      <c r="T467" s="287">
        <v>145074</v>
      </c>
      <c r="U467" s="287">
        <v>154301</v>
      </c>
      <c r="V467" s="287">
        <v>159275</v>
      </c>
      <c r="W467" s="287">
        <v>169516</v>
      </c>
      <c r="X467" s="287">
        <v>176220</v>
      </c>
      <c r="Y467" s="287">
        <v>162895</v>
      </c>
      <c r="Z467" s="287">
        <v>156095</v>
      </c>
      <c r="AA467" s="287">
        <v>150610</v>
      </c>
      <c r="AB467" s="287">
        <v>159544</v>
      </c>
      <c r="AC467" s="287">
        <v>180258</v>
      </c>
      <c r="AD467" s="287">
        <v>192307</v>
      </c>
      <c r="AE467" s="287">
        <v>193598</v>
      </c>
    </row>
    <row r="468" spans="1:33" x14ac:dyDescent="0.2">
      <c r="A468" s="68" t="s">
        <v>115</v>
      </c>
      <c r="H468" s="287">
        <v>246430</v>
      </c>
      <c r="I468" s="287">
        <v>278661</v>
      </c>
      <c r="J468" s="287">
        <v>369668</v>
      </c>
      <c r="K468" s="287">
        <v>436723</v>
      </c>
      <c r="L468" s="287">
        <v>495988</v>
      </c>
      <c r="M468" s="287">
        <v>576491</v>
      </c>
      <c r="N468" s="287">
        <v>719783</v>
      </c>
      <c r="O468" s="287">
        <v>875081</v>
      </c>
      <c r="P468" s="287">
        <v>893537</v>
      </c>
      <c r="Q468" s="287">
        <v>964622</v>
      </c>
      <c r="R468" s="287">
        <v>1118620</v>
      </c>
      <c r="S468" s="287">
        <v>1126603</v>
      </c>
      <c r="T468" s="287">
        <v>1087010</v>
      </c>
      <c r="U468" s="287">
        <v>1140772</v>
      </c>
      <c r="V468" s="287">
        <v>1090467</v>
      </c>
      <c r="W468" s="287">
        <v>966818</v>
      </c>
      <c r="X468" s="287">
        <v>978688</v>
      </c>
      <c r="Y468" s="287">
        <v>937856</v>
      </c>
      <c r="Z468" s="287">
        <v>1033336</v>
      </c>
      <c r="AA468" s="287">
        <v>1156865</v>
      </c>
      <c r="AB468" s="287">
        <v>1235963</v>
      </c>
      <c r="AC468" s="287">
        <v>1092865</v>
      </c>
      <c r="AD468" s="287">
        <v>1413867</v>
      </c>
      <c r="AE468" s="287">
        <v>1917448</v>
      </c>
    </row>
    <row r="469" spans="1:33" x14ac:dyDescent="0.2">
      <c r="A469" s="68" t="s">
        <v>116</v>
      </c>
      <c r="H469" s="287">
        <v>416994</v>
      </c>
      <c r="I469" s="287">
        <v>542946</v>
      </c>
      <c r="J469" s="287">
        <v>712390</v>
      </c>
      <c r="K469" s="287">
        <v>878936</v>
      </c>
      <c r="L469" s="287">
        <v>918476</v>
      </c>
      <c r="M469" s="287">
        <v>1110807</v>
      </c>
      <c r="N469" s="287">
        <v>1360067</v>
      </c>
      <c r="O469" s="287">
        <v>1592424</v>
      </c>
      <c r="P469" s="287">
        <v>1647797</v>
      </c>
      <c r="Q469" s="287">
        <v>1798563</v>
      </c>
      <c r="R469" s="287">
        <v>1939593</v>
      </c>
      <c r="S469" s="287">
        <v>2192295</v>
      </c>
      <c r="T469" s="287">
        <v>2316145</v>
      </c>
      <c r="U469" s="287">
        <v>2570135</v>
      </c>
      <c r="V469" s="287">
        <v>2182340</v>
      </c>
      <c r="W469" s="287">
        <v>2244718</v>
      </c>
      <c r="X469" s="287">
        <v>2398347</v>
      </c>
      <c r="Y469" s="287">
        <v>2419627</v>
      </c>
      <c r="Z469" s="287">
        <v>2667764</v>
      </c>
      <c r="AA469" s="287">
        <v>2903445</v>
      </c>
      <c r="AB469" s="287">
        <v>3052724</v>
      </c>
      <c r="AC469" s="287">
        <v>3077259</v>
      </c>
      <c r="AD469" s="287">
        <v>3381603</v>
      </c>
      <c r="AE469" s="287">
        <v>3973948</v>
      </c>
    </row>
    <row r="470" spans="1:33" ht="25.5" x14ac:dyDescent="0.2">
      <c r="A470" s="68" t="s">
        <v>118</v>
      </c>
      <c r="H470" s="287">
        <v>41248</v>
      </c>
      <c r="I470" s="287">
        <v>62825</v>
      </c>
      <c r="J470" s="287">
        <v>78593</v>
      </c>
      <c r="K470" s="287">
        <v>105173</v>
      </c>
      <c r="L470" s="287">
        <v>110874</v>
      </c>
      <c r="M470" s="287">
        <v>141827</v>
      </c>
      <c r="N470" s="287">
        <v>176639</v>
      </c>
      <c r="O470" s="287">
        <v>203503</v>
      </c>
      <c r="P470" s="287">
        <v>209221</v>
      </c>
      <c r="Q470" s="287">
        <v>213791</v>
      </c>
      <c r="R470" s="287">
        <v>208887</v>
      </c>
      <c r="S470" s="287">
        <v>235142</v>
      </c>
      <c r="T470" s="287">
        <v>279023</v>
      </c>
      <c r="U470" s="287">
        <v>310110</v>
      </c>
      <c r="V470" s="287">
        <v>245888</v>
      </c>
      <c r="W470" s="287">
        <v>205769</v>
      </c>
      <c r="X470" s="287">
        <v>242775</v>
      </c>
      <c r="Y470" s="287">
        <v>234536</v>
      </c>
      <c r="Z470" s="287">
        <v>261029</v>
      </c>
      <c r="AA470" s="287">
        <v>311183</v>
      </c>
      <c r="AB470" s="287">
        <v>322523</v>
      </c>
      <c r="AC470" s="287">
        <v>334363</v>
      </c>
      <c r="AD470" s="287">
        <v>368745</v>
      </c>
      <c r="AE470" s="287">
        <v>483367</v>
      </c>
    </row>
    <row r="471" spans="1:33" ht="25.5" x14ac:dyDescent="0.2">
      <c r="A471" s="68" t="s">
        <v>119</v>
      </c>
      <c r="H471" s="287">
        <v>172935</v>
      </c>
      <c r="I471" s="287">
        <v>230875</v>
      </c>
      <c r="J471" s="287">
        <v>336900</v>
      </c>
      <c r="K471" s="287">
        <v>413913</v>
      </c>
      <c r="L471" s="287">
        <v>427050</v>
      </c>
      <c r="M471" s="287">
        <v>532090</v>
      </c>
      <c r="N471" s="287">
        <v>638322</v>
      </c>
      <c r="O471" s="287">
        <v>757394</v>
      </c>
      <c r="P471" s="287">
        <v>784680</v>
      </c>
      <c r="Q471" s="287">
        <v>847762</v>
      </c>
      <c r="R471" s="287">
        <v>930552</v>
      </c>
      <c r="S471" s="287">
        <v>1100243</v>
      </c>
      <c r="T471" s="287">
        <v>1153073</v>
      </c>
      <c r="U471" s="287">
        <v>1303482</v>
      </c>
      <c r="V471" s="287">
        <v>1093909</v>
      </c>
      <c r="W471" s="287">
        <v>1184329</v>
      </c>
      <c r="X471" s="287">
        <v>1224436</v>
      </c>
      <c r="Y471" s="287">
        <v>1232222</v>
      </c>
      <c r="Z471" s="287">
        <v>1309988</v>
      </c>
      <c r="AA471" s="287">
        <v>1355207</v>
      </c>
      <c r="AB471" s="287">
        <v>1476094</v>
      </c>
      <c r="AC471" s="287">
        <v>1438146</v>
      </c>
      <c r="AD471" s="287">
        <v>1548450</v>
      </c>
      <c r="AE471" s="287">
        <v>1782493</v>
      </c>
    </row>
    <row r="472" spans="1:33" ht="25.5" x14ac:dyDescent="0.2">
      <c r="A472" s="68" t="s">
        <v>120</v>
      </c>
      <c r="H472" s="287">
        <v>202811</v>
      </c>
      <c r="I472" s="287">
        <v>249246</v>
      </c>
      <c r="J472" s="287">
        <v>296897</v>
      </c>
      <c r="K472" s="287">
        <v>359850</v>
      </c>
      <c r="L472" s="287">
        <v>380552</v>
      </c>
      <c r="M472" s="287">
        <v>436890</v>
      </c>
      <c r="N472" s="287">
        <v>545106</v>
      </c>
      <c r="O472" s="287">
        <v>631527</v>
      </c>
      <c r="P472" s="287">
        <v>653896</v>
      </c>
      <c r="Q472" s="287">
        <v>737010</v>
      </c>
      <c r="R472" s="287">
        <v>800154</v>
      </c>
      <c r="S472" s="287">
        <v>856910</v>
      </c>
      <c r="T472" s="287">
        <v>884049</v>
      </c>
      <c r="U472" s="287">
        <v>956543</v>
      </c>
      <c r="V472" s="287">
        <v>842543</v>
      </c>
      <c r="W472" s="287">
        <v>854620</v>
      </c>
      <c r="X472" s="287">
        <v>931136</v>
      </c>
      <c r="Y472" s="287">
        <v>952869</v>
      </c>
      <c r="Z472" s="287">
        <v>1096747</v>
      </c>
      <c r="AA472" s="287">
        <v>1237055</v>
      </c>
      <c r="AB472" s="287">
        <v>1254107</v>
      </c>
      <c r="AC472" s="287">
        <v>1304750</v>
      </c>
      <c r="AD472" s="287">
        <v>1464408</v>
      </c>
      <c r="AE472" s="287">
        <v>1708088</v>
      </c>
    </row>
    <row r="473" spans="1:33" x14ac:dyDescent="0.2">
      <c r="A473" s="68" t="s">
        <v>121</v>
      </c>
      <c r="H473" s="287">
        <v>313465</v>
      </c>
      <c r="I473" s="287">
        <v>354503</v>
      </c>
      <c r="J473" s="287">
        <v>465999</v>
      </c>
      <c r="K473" s="287">
        <v>534477</v>
      </c>
      <c r="L473" s="287">
        <v>602279</v>
      </c>
      <c r="M473" s="287">
        <v>648169</v>
      </c>
      <c r="N473" s="287">
        <v>761921</v>
      </c>
      <c r="O473" s="287">
        <v>830082</v>
      </c>
      <c r="P473" s="287">
        <v>841853</v>
      </c>
      <c r="Q473" s="287">
        <v>943963</v>
      </c>
      <c r="R473" s="287">
        <v>1018572</v>
      </c>
      <c r="S473" s="287">
        <v>1148801</v>
      </c>
      <c r="T473" s="287">
        <v>1287373</v>
      </c>
      <c r="U473" s="287">
        <v>1314643</v>
      </c>
      <c r="V473" s="287">
        <v>1302440</v>
      </c>
      <c r="W473" s="287">
        <v>1399413</v>
      </c>
      <c r="X473" s="287">
        <v>1518121</v>
      </c>
      <c r="Y473" s="287">
        <v>1527467</v>
      </c>
      <c r="Z473" s="287">
        <v>1671256</v>
      </c>
      <c r="AA473" s="287">
        <v>1810810</v>
      </c>
      <c r="AB473" s="287">
        <v>1907465</v>
      </c>
      <c r="AC473" s="287">
        <v>2027046</v>
      </c>
      <c r="AD473" s="287">
        <v>2049280</v>
      </c>
      <c r="AE473" s="287">
        <v>2185521</v>
      </c>
      <c r="AF473" s="13">
        <f>+Z473+Z480</f>
        <v>3021320</v>
      </c>
      <c r="AG473" s="13">
        <f>+AD473+AD480</f>
        <v>3685892</v>
      </c>
    </row>
    <row r="474" spans="1:33" x14ac:dyDescent="0.2">
      <c r="A474" s="68" t="s">
        <v>122</v>
      </c>
      <c r="H474" s="287">
        <v>232225</v>
      </c>
      <c r="I474" s="287">
        <v>246317</v>
      </c>
      <c r="J474" s="287">
        <v>335895</v>
      </c>
      <c r="K474" s="287">
        <v>386891</v>
      </c>
      <c r="L474" s="287">
        <v>418757</v>
      </c>
      <c r="M474" s="287">
        <v>441429</v>
      </c>
      <c r="N474" s="287">
        <v>513447</v>
      </c>
      <c r="O474" s="287">
        <v>541156</v>
      </c>
      <c r="P474" s="287">
        <v>553061</v>
      </c>
      <c r="Q474" s="287">
        <v>629402</v>
      </c>
      <c r="R474" s="287">
        <v>652347</v>
      </c>
      <c r="S474" s="287">
        <v>714974</v>
      </c>
      <c r="T474" s="287">
        <v>797967</v>
      </c>
      <c r="U474" s="287">
        <v>694430</v>
      </c>
      <c r="V474" s="287">
        <v>663293</v>
      </c>
      <c r="W474" s="287">
        <v>676947</v>
      </c>
      <c r="X474" s="287">
        <v>724215</v>
      </c>
      <c r="Y474" s="287">
        <v>731812</v>
      </c>
      <c r="Z474" s="287">
        <v>822741</v>
      </c>
      <c r="AA474" s="287">
        <v>883958</v>
      </c>
      <c r="AB474" s="287">
        <v>947088</v>
      </c>
      <c r="AC474" s="287">
        <v>1025499</v>
      </c>
      <c r="AD474" s="287">
        <v>1032095</v>
      </c>
      <c r="AE474" s="287">
        <v>1107398</v>
      </c>
    </row>
    <row r="475" spans="1:33" x14ac:dyDescent="0.2">
      <c r="A475" s="68" t="s">
        <v>123</v>
      </c>
      <c r="H475" s="287">
        <v>2618</v>
      </c>
      <c r="I475" s="287">
        <v>11316</v>
      </c>
      <c r="J475" s="287">
        <v>2412</v>
      </c>
      <c r="K475" s="287">
        <v>3538</v>
      </c>
      <c r="L475" s="287">
        <v>2781</v>
      </c>
      <c r="M475" s="287">
        <v>2666</v>
      </c>
      <c r="N475" s="287">
        <v>3300</v>
      </c>
      <c r="O475" s="287">
        <v>3566</v>
      </c>
      <c r="P475" s="287">
        <v>3498</v>
      </c>
      <c r="Q475" s="287">
        <v>2905</v>
      </c>
      <c r="R475" s="287">
        <v>4929</v>
      </c>
      <c r="S475" s="287">
        <v>4400</v>
      </c>
      <c r="T475" s="287">
        <v>5337</v>
      </c>
      <c r="U475" s="287">
        <v>5476</v>
      </c>
      <c r="V475" s="287">
        <v>3086</v>
      </c>
      <c r="W475" s="287">
        <v>3269</v>
      </c>
      <c r="X475" s="287">
        <v>2378</v>
      </c>
      <c r="Y475" s="287">
        <v>2925</v>
      </c>
      <c r="Z475" s="287">
        <v>3896</v>
      </c>
      <c r="AA475" s="287">
        <v>3133</v>
      </c>
      <c r="AB475" s="287">
        <v>3661</v>
      </c>
      <c r="AC475" s="287">
        <v>4115</v>
      </c>
      <c r="AD475" s="287">
        <v>4583</v>
      </c>
      <c r="AE475" s="287">
        <v>3696</v>
      </c>
    </row>
    <row r="476" spans="1:33" x14ac:dyDescent="0.2">
      <c r="A476" s="68" t="s">
        <v>124</v>
      </c>
      <c r="H476" s="287">
        <v>6017</v>
      </c>
      <c r="I476" s="287">
        <v>7240</v>
      </c>
      <c r="J476" s="287">
        <v>11708</v>
      </c>
      <c r="K476" s="287">
        <v>14590</v>
      </c>
      <c r="L476" s="287">
        <v>16144</v>
      </c>
      <c r="M476" s="287">
        <v>11497</v>
      </c>
      <c r="N476" s="287">
        <v>8100</v>
      </c>
      <c r="O476" s="287">
        <v>18430</v>
      </c>
      <c r="P476" s="287">
        <v>21518</v>
      </c>
      <c r="Q476" s="287">
        <v>22864</v>
      </c>
      <c r="R476" s="287">
        <v>18011</v>
      </c>
      <c r="S476" s="287">
        <v>17524</v>
      </c>
      <c r="T476" s="287">
        <v>23184</v>
      </c>
      <c r="U476" s="287">
        <v>18379</v>
      </c>
      <c r="V476" s="287">
        <v>35048</v>
      </c>
      <c r="W476" s="287">
        <v>31368</v>
      </c>
      <c r="X476" s="287">
        <v>41848</v>
      </c>
      <c r="Y476" s="287">
        <v>53573</v>
      </c>
      <c r="Z476" s="287">
        <v>87110</v>
      </c>
      <c r="AA476" s="287">
        <v>108155</v>
      </c>
      <c r="AB476" s="287">
        <v>167036</v>
      </c>
      <c r="AC476" s="287">
        <v>192046</v>
      </c>
      <c r="AD476" s="287">
        <v>214254</v>
      </c>
      <c r="AE476" s="287">
        <v>204701</v>
      </c>
    </row>
    <row r="477" spans="1:33" ht="25.5" x14ac:dyDescent="0.2">
      <c r="A477" s="68" t="s">
        <v>125</v>
      </c>
      <c r="H477" s="287">
        <v>32052</v>
      </c>
      <c r="I477" s="287">
        <v>45536</v>
      </c>
      <c r="J477" s="287">
        <v>62459</v>
      </c>
      <c r="K477" s="287">
        <v>67759</v>
      </c>
      <c r="L477" s="287">
        <v>93621</v>
      </c>
      <c r="M477" s="287">
        <v>115279</v>
      </c>
      <c r="N477" s="287">
        <v>120582</v>
      </c>
      <c r="O477" s="287">
        <v>138620</v>
      </c>
      <c r="P477" s="287">
        <v>154284</v>
      </c>
      <c r="Q477" s="287">
        <v>169938</v>
      </c>
      <c r="R477" s="287">
        <v>213558</v>
      </c>
      <c r="S477" s="287">
        <v>272116</v>
      </c>
      <c r="T477" s="287">
        <v>321967</v>
      </c>
      <c r="U477" s="287">
        <v>448158</v>
      </c>
      <c r="V477" s="287">
        <v>459922</v>
      </c>
      <c r="W477" s="287">
        <v>544916</v>
      </c>
      <c r="X477" s="287">
        <v>606387</v>
      </c>
      <c r="Y477" s="287">
        <v>595570</v>
      </c>
      <c r="Z477" s="287">
        <v>608415</v>
      </c>
      <c r="AA477" s="287">
        <v>659290</v>
      </c>
      <c r="AB477" s="287">
        <v>630460</v>
      </c>
      <c r="AC477" s="287">
        <v>642325</v>
      </c>
      <c r="AD477" s="287">
        <v>638504</v>
      </c>
      <c r="AE477" s="287">
        <v>701889</v>
      </c>
    </row>
    <row r="478" spans="1:33" x14ac:dyDescent="0.2">
      <c r="A478" s="68" t="s">
        <v>126</v>
      </c>
      <c r="H478" s="287">
        <v>40553</v>
      </c>
      <c r="I478" s="287">
        <v>44094</v>
      </c>
      <c r="J478" s="287">
        <v>53525</v>
      </c>
      <c r="K478" s="287">
        <v>61699</v>
      </c>
      <c r="L478" s="287">
        <v>70976</v>
      </c>
      <c r="M478" s="287">
        <v>77298</v>
      </c>
      <c r="N478" s="287">
        <v>116492</v>
      </c>
      <c r="O478" s="287">
        <v>128310</v>
      </c>
      <c r="P478" s="287">
        <v>109492</v>
      </c>
      <c r="Q478" s="287">
        <v>118854</v>
      </c>
      <c r="R478" s="287">
        <v>129727</v>
      </c>
      <c r="S478" s="287">
        <v>139787</v>
      </c>
      <c r="T478" s="287">
        <v>138918</v>
      </c>
      <c r="U478" s="287">
        <v>148200</v>
      </c>
      <c r="V478" s="287">
        <v>141091</v>
      </c>
      <c r="W478" s="287">
        <v>142913</v>
      </c>
      <c r="X478" s="287">
        <v>143293</v>
      </c>
      <c r="Y478" s="287">
        <v>143587</v>
      </c>
      <c r="Z478" s="287">
        <v>149094</v>
      </c>
      <c r="AA478" s="287">
        <v>156274</v>
      </c>
      <c r="AB478" s="287">
        <v>159220</v>
      </c>
      <c r="AC478" s="287">
        <v>163061</v>
      </c>
      <c r="AD478" s="287">
        <v>159844</v>
      </c>
      <c r="AE478" s="287">
        <v>167837</v>
      </c>
    </row>
    <row r="479" spans="1:33" ht="25.5" x14ac:dyDescent="0.2">
      <c r="A479" s="68" t="s">
        <v>127</v>
      </c>
      <c r="H479" s="287">
        <v>111392</v>
      </c>
      <c r="I479" s="287">
        <v>134997</v>
      </c>
      <c r="J479" s="287">
        <v>170587</v>
      </c>
      <c r="K479" s="287">
        <v>184583</v>
      </c>
      <c r="L479" s="287">
        <v>209253</v>
      </c>
      <c r="M479" s="287">
        <v>235928</v>
      </c>
      <c r="N479" s="287">
        <v>266271</v>
      </c>
      <c r="O479" s="287">
        <v>315413</v>
      </c>
      <c r="P479" s="287">
        <v>336279</v>
      </c>
      <c r="Q479" s="287">
        <v>373684</v>
      </c>
      <c r="R479" s="287">
        <v>384917</v>
      </c>
      <c r="S479" s="287">
        <v>403690</v>
      </c>
      <c r="T479" s="287">
        <v>450829</v>
      </c>
      <c r="U479" s="287">
        <v>446373</v>
      </c>
      <c r="V479" s="287">
        <v>437836</v>
      </c>
      <c r="W479" s="287">
        <v>414436</v>
      </c>
      <c r="X479" s="287">
        <v>401167</v>
      </c>
      <c r="Y479" s="287">
        <v>378388</v>
      </c>
      <c r="Z479" s="287">
        <v>401502</v>
      </c>
      <c r="AA479" s="287">
        <v>456869</v>
      </c>
      <c r="AB479" s="287">
        <v>482789</v>
      </c>
      <c r="AC479" s="287">
        <v>501265</v>
      </c>
      <c r="AD479" s="287">
        <v>584812</v>
      </c>
      <c r="AE479" s="287">
        <v>690686</v>
      </c>
    </row>
    <row r="480" spans="1:33" x14ac:dyDescent="0.2">
      <c r="A480" s="68" t="s">
        <v>128</v>
      </c>
      <c r="H480" s="287">
        <v>168396</v>
      </c>
      <c r="I480" s="287">
        <v>240165</v>
      </c>
      <c r="J480" s="287">
        <v>332649</v>
      </c>
      <c r="K480" s="287">
        <v>420914</v>
      </c>
      <c r="L480" s="287">
        <v>524557</v>
      </c>
      <c r="M480" s="287">
        <v>575503</v>
      </c>
      <c r="N480" s="287">
        <v>646706</v>
      </c>
      <c r="O480" s="287">
        <v>766659</v>
      </c>
      <c r="P480" s="287">
        <v>867453</v>
      </c>
      <c r="Q480" s="287">
        <v>912976</v>
      </c>
      <c r="R480" s="287">
        <v>1001048</v>
      </c>
      <c r="S480" s="287">
        <v>1090271</v>
      </c>
      <c r="T480" s="287">
        <v>1185904</v>
      </c>
      <c r="U480" s="287">
        <v>1247337</v>
      </c>
      <c r="V480" s="287">
        <v>1262566</v>
      </c>
      <c r="W480" s="287">
        <v>1241473</v>
      </c>
      <c r="X480" s="287">
        <v>1278216</v>
      </c>
      <c r="Y480" s="287">
        <v>1292863</v>
      </c>
      <c r="Z480" s="287">
        <v>1350064</v>
      </c>
      <c r="AA480" s="287">
        <v>1430646</v>
      </c>
      <c r="AB480" s="287">
        <v>1429301</v>
      </c>
      <c r="AC480" s="287">
        <v>1494042</v>
      </c>
      <c r="AD480" s="287">
        <v>1636612</v>
      </c>
      <c r="AE480" s="287">
        <v>1789368</v>
      </c>
    </row>
    <row r="481" spans="1:33" ht="25.5" x14ac:dyDescent="0.2">
      <c r="A481" s="68" t="s">
        <v>129</v>
      </c>
      <c r="H481" s="287">
        <v>41370</v>
      </c>
      <c r="I481" s="287">
        <v>47967</v>
      </c>
      <c r="J481" s="287">
        <v>63077</v>
      </c>
      <c r="K481" s="287">
        <v>73395</v>
      </c>
      <c r="L481" s="287">
        <v>94947</v>
      </c>
      <c r="M481" s="287">
        <v>110316</v>
      </c>
      <c r="N481" s="287">
        <v>128556</v>
      </c>
      <c r="O481" s="287">
        <v>172807</v>
      </c>
      <c r="P481" s="287">
        <v>200822</v>
      </c>
      <c r="Q481" s="287">
        <v>203848</v>
      </c>
      <c r="R481" s="287">
        <v>224301</v>
      </c>
      <c r="S481" s="287">
        <v>267374</v>
      </c>
      <c r="T481" s="287">
        <v>311391</v>
      </c>
      <c r="U481" s="287">
        <v>295155</v>
      </c>
      <c r="V481" s="287">
        <v>309456</v>
      </c>
      <c r="W481" s="287">
        <v>353443</v>
      </c>
      <c r="X481" s="287">
        <v>345672</v>
      </c>
      <c r="Y481" s="287">
        <v>352613</v>
      </c>
      <c r="Z481" s="287">
        <v>343907</v>
      </c>
      <c r="AA481" s="287">
        <v>327629</v>
      </c>
      <c r="AB481" s="287">
        <v>289573</v>
      </c>
      <c r="AC481" s="287">
        <v>274327</v>
      </c>
      <c r="AD481" s="287">
        <v>334289</v>
      </c>
      <c r="AE481" s="287">
        <v>353741</v>
      </c>
    </row>
    <row r="482" spans="1:33" x14ac:dyDescent="0.2">
      <c r="A482" s="68" t="s">
        <v>130</v>
      </c>
      <c r="H482" s="287">
        <v>17808</v>
      </c>
      <c r="I482" s="287">
        <v>24317</v>
      </c>
      <c r="J482" s="287">
        <v>32974</v>
      </c>
      <c r="K482" s="287">
        <v>35416</v>
      </c>
      <c r="L482" s="287">
        <v>40216</v>
      </c>
      <c r="M482" s="287">
        <v>53145</v>
      </c>
      <c r="N482" s="287">
        <v>62893</v>
      </c>
      <c r="O482" s="287">
        <v>81856</v>
      </c>
      <c r="P482" s="287">
        <v>77438</v>
      </c>
      <c r="Q482" s="287">
        <v>90905</v>
      </c>
      <c r="R482" s="287">
        <v>101275</v>
      </c>
      <c r="S482" s="287">
        <v>120584</v>
      </c>
      <c r="T482" s="287">
        <v>129963</v>
      </c>
      <c r="U482" s="287">
        <v>127170</v>
      </c>
      <c r="V482" s="287">
        <v>111460</v>
      </c>
      <c r="W482" s="287">
        <v>111844</v>
      </c>
      <c r="X482" s="287">
        <v>115661</v>
      </c>
      <c r="Y482" s="287">
        <v>118835</v>
      </c>
      <c r="Z482" s="287">
        <v>129681</v>
      </c>
      <c r="AA482" s="287">
        <v>116932</v>
      </c>
      <c r="AB482" s="287">
        <v>120985</v>
      </c>
      <c r="AC482" s="287">
        <v>135566</v>
      </c>
      <c r="AD482" s="287">
        <v>157984</v>
      </c>
      <c r="AE482" s="287">
        <v>158563</v>
      </c>
    </row>
    <row r="483" spans="1:33" ht="38.25" x14ac:dyDescent="0.2">
      <c r="A483" s="68" t="s">
        <v>131</v>
      </c>
      <c r="H483" s="287">
        <v>23562</v>
      </c>
      <c r="I483" s="287">
        <v>23650</v>
      </c>
      <c r="J483" s="287">
        <v>30103</v>
      </c>
      <c r="K483" s="287">
        <v>37979</v>
      </c>
      <c r="L483" s="287">
        <v>54731</v>
      </c>
      <c r="M483" s="287">
        <v>57171</v>
      </c>
      <c r="N483" s="287">
        <v>65663</v>
      </c>
      <c r="O483" s="287">
        <v>90951</v>
      </c>
      <c r="P483" s="287">
        <v>123384</v>
      </c>
      <c r="Q483" s="287">
        <v>112943</v>
      </c>
      <c r="R483" s="287">
        <v>123026</v>
      </c>
      <c r="S483" s="287">
        <v>146790</v>
      </c>
      <c r="T483" s="287">
        <v>181428</v>
      </c>
      <c r="U483" s="287">
        <v>167985</v>
      </c>
      <c r="V483" s="287">
        <v>197996</v>
      </c>
      <c r="W483" s="287">
        <v>241599</v>
      </c>
      <c r="X483" s="287">
        <v>230011</v>
      </c>
      <c r="Y483" s="287">
        <v>233778</v>
      </c>
      <c r="Z483" s="287">
        <v>214226</v>
      </c>
      <c r="AA483" s="287">
        <v>210697</v>
      </c>
      <c r="AB483" s="287">
        <v>168588</v>
      </c>
      <c r="AC483" s="287">
        <v>138761</v>
      </c>
      <c r="AD483" s="287">
        <v>176305</v>
      </c>
      <c r="AE483" s="287">
        <v>195178</v>
      </c>
    </row>
    <row r="484" spans="1:33" x14ac:dyDescent="0.2">
      <c r="A484" s="68" t="s">
        <v>132</v>
      </c>
      <c r="H484" s="287">
        <v>99294</v>
      </c>
      <c r="I484" s="287">
        <v>152309</v>
      </c>
      <c r="J484" s="287">
        <v>213567</v>
      </c>
      <c r="K484" s="287">
        <v>266501</v>
      </c>
      <c r="L484" s="287">
        <v>323640</v>
      </c>
      <c r="M484" s="287">
        <v>337206</v>
      </c>
      <c r="N484" s="287">
        <v>359179</v>
      </c>
      <c r="O484" s="287">
        <v>407002</v>
      </c>
      <c r="P484" s="287">
        <v>463634</v>
      </c>
      <c r="Q484" s="287">
        <v>490752</v>
      </c>
      <c r="R484" s="287">
        <v>536978</v>
      </c>
      <c r="S484" s="287">
        <v>534244</v>
      </c>
      <c r="T484" s="287">
        <v>537712</v>
      </c>
      <c r="U484" s="287">
        <v>570950</v>
      </c>
      <c r="V484" s="287">
        <v>528753</v>
      </c>
      <c r="W484" s="287">
        <v>450268</v>
      </c>
      <c r="X484" s="287">
        <v>451540</v>
      </c>
      <c r="Y484" s="287">
        <v>411086</v>
      </c>
      <c r="Z484" s="287">
        <v>417860</v>
      </c>
      <c r="AA484" s="287">
        <v>442559</v>
      </c>
      <c r="AB484" s="287">
        <v>450003</v>
      </c>
      <c r="AC484" s="287">
        <v>458029</v>
      </c>
      <c r="AD484" s="287">
        <v>457512</v>
      </c>
      <c r="AE484" s="287">
        <v>486900</v>
      </c>
    </row>
    <row r="485" spans="1:33" ht="25.5" x14ac:dyDescent="0.2">
      <c r="A485" s="68" t="s">
        <v>133</v>
      </c>
      <c r="H485" s="287">
        <v>27732</v>
      </c>
      <c r="I485" s="287">
        <v>39889</v>
      </c>
      <c r="J485" s="287">
        <v>56005</v>
      </c>
      <c r="K485" s="287">
        <v>81018</v>
      </c>
      <c r="L485" s="287">
        <v>105970</v>
      </c>
      <c r="M485" s="287">
        <v>127981</v>
      </c>
      <c r="N485" s="287">
        <v>158971</v>
      </c>
      <c r="O485" s="287">
        <v>186850</v>
      </c>
      <c r="P485" s="287">
        <v>202997</v>
      </c>
      <c r="Q485" s="287">
        <v>218376</v>
      </c>
      <c r="R485" s="287">
        <v>239769</v>
      </c>
      <c r="S485" s="287">
        <v>288653</v>
      </c>
      <c r="T485" s="287">
        <v>336801</v>
      </c>
      <c r="U485" s="287">
        <v>381232</v>
      </c>
      <c r="V485" s="287">
        <v>424357</v>
      </c>
      <c r="W485" s="287">
        <v>437762</v>
      </c>
      <c r="X485" s="287">
        <v>481004</v>
      </c>
      <c r="Y485" s="287">
        <v>529164</v>
      </c>
      <c r="Z485" s="287">
        <v>588297</v>
      </c>
      <c r="AA485" s="287">
        <v>660458</v>
      </c>
      <c r="AB485" s="287">
        <v>689725</v>
      </c>
      <c r="AC485" s="287">
        <v>761686</v>
      </c>
      <c r="AD485" s="287">
        <v>844811</v>
      </c>
      <c r="AE485" s="287">
        <v>948727</v>
      </c>
    </row>
    <row r="486" spans="1:33" x14ac:dyDescent="0.2">
      <c r="A486" s="68" t="s">
        <v>134</v>
      </c>
      <c r="H486" s="287">
        <v>233458</v>
      </c>
      <c r="I486" s="287">
        <v>303081</v>
      </c>
      <c r="J486" s="287">
        <v>310603</v>
      </c>
      <c r="K486" s="287">
        <v>363252</v>
      </c>
      <c r="L486" s="287">
        <v>348823</v>
      </c>
      <c r="M486" s="287">
        <v>402049</v>
      </c>
      <c r="N486" s="287">
        <v>459333</v>
      </c>
      <c r="O486" s="287">
        <v>544345</v>
      </c>
      <c r="P486" s="287">
        <v>622143</v>
      </c>
      <c r="Q486" s="287">
        <v>691460</v>
      </c>
      <c r="R486" s="287">
        <v>824161</v>
      </c>
      <c r="S486" s="287">
        <v>996348</v>
      </c>
      <c r="T486" s="287">
        <v>1004746</v>
      </c>
      <c r="U486" s="287">
        <v>1025990</v>
      </c>
      <c r="V486" s="287">
        <v>1135376</v>
      </c>
      <c r="W486" s="287">
        <v>1142642</v>
      </c>
      <c r="X486" s="287">
        <v>1157104</v>
      </c>
      <c r="Y486" s="287">
        <v>1110780</v>
      </c>
      <c r="Z486" s="287">
        <v>1032684</v>
      </c>
      <c r="AA486" s="287">
        <v>1075475</v>
      </c>
      <c r="AB486" s="287">
        <v>1050018</v>
      </c>
      <c r="AC486" s="287">
        <v>1069518</v>
      </c>
      <c r="AD486" s="287">
        <v>1200895</v>
      </c>
      <c r="AE486" s="287">
        <v>1278134</v>
      </c>
    </row>
    <row r="487" spans="1:33" x14ac:dyDescent="0.2">
      <c r="A487" s="68" t="s">
        <v>135</v>
      </c>
      <c r="H487" s="287">
        <v>351379</v>
      </c>
      <c r="I487" s="287">
        <v>462659</v>
      </c>
      <c r="J487" s="287">
        <v>595601</v>
      </c>
      <c r="K487" s="287">
        <v>698223</v>
      </c>
      <c r="L487" s="287">
        <v>834099</v>
      </c>
      <c r="M487" s="287">
        <v>979014</v>
      </c>
      <c r="N487" s="287">
        <v>1115953</v>
      </c>
      <c r="O487" s="287">
        <v>1226240</v>
      </c>
      <c r="P487" s="287">
        <v>1338183</v>
      </c>
      <c r="Q487" s="287">
        <v>1413260</v>
      </c>
      <c r="R487" s="287">
        <v>1534488</v>
      </c>
      <c r="S487" s="287">
        <v>1660201</v>
      </c>
      <c r="T487" s="287">
        <v>1785801</v>
      </c>
      <c r="U487" s="287">
        <v>1924679</v>
      </c>
      <c r="V487" s="287">
        <v>2010158</v>
      </c>
      <c r="W487" s="287">
        <v>2088672</v>
      </c>
      <c r="X487" s="287">
        <v>2148993</v>
      </c>
      <c r="Y487" s="287">
        <v>2150433</v>
      </c>
      <c r="Z487" s="287">
        <v>2247650</v>
      </c>
      <c r="AA487" s="287">
        <v>2301424</v>
      </c>
      <c r="AB487" s="287">
        <v>2328439</v>
      </c>
      <c r="AC487" s="287">
        <v>2452912</v>
      </c>
      <c r="AD487" s="287">
        <v>2625642</v>
      </c>
      <c r="AE487" s="287">
        <v>2832535</v>
      </c>
      <c r="AF487" s="13">
        <f>+Z487+Z488+Z489</f>
        <v>4570945</v>
      </c>
      <c r="AG487" s="13">
        <f>+AD487+AD488+AD489</f>
        <v>5868507</v>
      </c>
    </row>
    <row r="488" spans="1:33" ht="25.5" x14ac:dyDescent="0.2">
      <c r="A488" s="68" t="s">
        <v>136</v>
      </c>
      <c r="H488" s="287">
        <v>178669</v>
      </c>
      <c r="I488" s="287">
        <v>245608</v>
      </c>
      <c r="J488" s="287">
        <v>315861</v>
      </c>
      <c r="K488" s="287">
        <v>371223</v>
      </c>
      <c r="L488" s="287">
        <v>420542</v>
      </c>
      <c r="M488" s="287">
        <v>503665</v>
      </c>
      <c r="N488" s="287">
        <v>652449</v>
      </c>
      <c r="O488" s="287">
        <v>754772</v>
      </c>
      <c r="P488" s="287">
        <v>831069</v>
      </c>
      <c r="Q488" s="287">
        <v>896036</v>
      </c>
      <c r="R488" s="287">
        <v>978084</v>
      </c>
      <c r="S488" s="287">
        <v>1095874</v>
      </c>
      <c r="T488" s="287">
        <v>1107661</v>
      </c>
      <c r="U488" s="287">
        <v>1256290</v>
      </c>
      <c r="V488" s="287">
        <v>1246027</v>
      </c>
      <c r="W488" s="287">
        <v>1334029</v>
      </c>
      <c r="X488" s="287">
        <v>1356668</v>
      </c>
      <c r="Y488" s="287">
        <v>1352926</v>
      </c>
      <c r="Z488" s="287">
        <v>1446804</v>
      </c>
      <c r="AA488" s="287">
        <v>1529478</v>
      </c>
      <c r="AB488" s="287">
        <v>1666901</v>
      </c>
      <c r="AC488" s="287">
        <v>1794179</v>
      </c>
      <c r="AD488" s="287">
        <v>1983489</v>
      </c>
      <c r="AE488" s="287">
        <v>2247942</v>
      </c>
    </row>
    <row r="489" spans="1:33" ht="25.5" x14ac:dyDescent="0.2">
      <c r="A489" s="68" t="s">
        <v>137</v>
      </c>
      <c r="H489" s="287">
        <v>110705</v>
      </c>
      <c r="I489" s="287">
        <v>150003</v>
      </c>
      <c r="J489" s="287">
        <v>172433</v>
      </c>
      <c r="K489" s="287">
        <v>200959</v>
      </c>
      <c r="L489" s="287">
        <v>241981</v>
      </c>
      <c r="M489" s="287">
        <v>295614</v>
      </c>
      <c r="N489" s="287">
        <v>365684</v>
      </c>
      <c r="O489" s="287">
        <v>441503</v>
      </c>
      <c r="P489" s="287">
        <v>488477</v>
      </c>
      <c r="Q489" s="287">
        <v>544122</v>
      </c>
      <c r="R489" s="287">
        <v>609469</v>
      </c>
      <c r="S489" s="287">
        <v>667124</v>
      </c>
      <c r="T489" s="287">
        <v>685630</v>
      </c>
      <c r="U489" s="287">
        <v>751603</v>
      </c>
      <c r="V489" s="287">
        <v>745338</v>
      </c>
      <c r="W489" s="287">
        <v>755759</v>
      </c>
      <c r="X489" s="287">
        <v>835400</v>
      </c>
      <c r="Y489" s="287">
        <v>835279</v>
      </c>
      <c r="Z489" s="287">
        <v>876491</v>
      </c>
      <c r="AA489" s="287">
        <v>942477</v>
      </c>
      <c r="AB489" s="287">
        <v>1028780</v>
      </c>
      <c r="AC489" s="287">
        <v>1102438</v>
      </c>
      <c r="AD489" s="287">
        <v>1259376</v>
      </c>
      <c r="AE489" s="287">
        <v>1456787</v>
      </c>
    </row>
    <row r="490" spans="1:33" x14ac:dyDescent="0.2">
      <c r="A490" s="68" t="s">
        <v>138</v>
      </c>
      <c r="H490" s="287">
        <v>426843</v>
      </c>
      <c r="I490" s="287">
        <v>503282</v>
      </c>
      <c r="J490" s="287">
        <v>609570</v>
      </c>
      <c r="K490" s="287">
        <v>730988</v>
      </c>
      <c r="L490" s="287">
        <v>854525</v>
      </c>
      <c r="M490" s="287">
        <v>976119</v>
      </c>
      <c r="N490" s="287">
        <v>1148007</v>
      </c>
      <c r="O490" s="287">
        <v>1337769</v>
      </c>
      <c r="P490" s="287">
        <v>1467953</v>
      </c>
      <c r="Q490" s="287">
        <v>1565041</v>
      </c>
      <c r="R490" s="287">
        <v>1658741</v>
      </c>
      <c r="S490" s="287">
        <v>1781508</v>
      </c>
      <c r="T490" s="287">
        <v>1868257</v>
      </c>
      <c r="U490" s="287">
        <v>2022539</v>
      </c>
      <c r="V490" s="287">
        <v>2008508</v>
      </c>
      <c r="W490" s="287">
        <v>2033097</v>
      </c>
      <c r="X490" s="287">
        <v>2008480</v>
      </c>
      <c r="Y490" s="287">
        <v>1970661</v>
      </c>
      <c r="Z490" s="287">
        <v>2150280</v>
      </c>
      <c r="AA490" s="287">
        <v>2232223</v>
      </c>
      <c r="AB490" s="287">
        <v>2360234</v>
      </c>
      <c r="AC490" s="287">
        <v>2561214</v>
      </c>
      <c r="AD490" s="287">
        <v>2726499</v>
      </c>
      <c r="AE490" s="287">
        <v>2894565</v>
      </c>
    </row>
    <row r="491" spans="1:33" x14ac:dyDescent="0.2">
      <c r="A491" s="68" t="s">
        <v>139</v>
      </c>
      <c r="H491" s="287">
        <v>277142</v>
      </c>
      <c r="I491" s="287">
        <v>312608</v>
      </c>
      <c r="J491" s="287">
        <v>371045</v>
      </c>
      <c r="K491" s="287">
        <v>429010</v>
      </c>
      <c r="L491" s="287">
        <v>489439</v>
      </c>
      <c r="M491" s="287">
        <v>550580</v>
      </c>
      <c r="N491" s="287">
        <v>641881</v>
      </c>
      <c r="O491" s="287">
        <v>773412</v>
      </c>
      <c r="P491" s="287">
        <v>939677</v>
      </c>
      <c r="Q491" s="287">
        <v>969912</v>
      </c>
      <c r="R491" s="287">
        <v>1048152</v>
      </c>
      <c r="S491" s="287">
        <v>1095642</v>
      </c>
      <c r="T491" s="287">
        <v>1089265</v>
      </c>
      <c r="U491" s="287">
        <v>1135862</v>
      </c>
      <c r="V491" s="287">
        <v>1088374</v>
      </c>
      <c r="W491" s="287">
        <v>1086289</v>
      </c>
      <c r="X491" s="287">
        <v>1065587</v>
      </c>
      <c r="Y491" s="287">
        <v>1083265</v>
      </c>
      <c r="Z491" s="287">
        <v>1040743</v>
      </c>
      <c r="AA491" s="287">
        <v>1229336</v>
      </c>
      <c r="AB491" s="287">
        <v>1336596</v>
      </c>
      <c r="AC491" s="287">
        <v>1456250</v>
      </c>
      <c r="AD491" s="287">
        <v>1537563</v>
      </c>
      <c r="AE491" s="287">
        <v>1613484</v>
      </c>
    </row>
    <row r="492" spans="1:33" ht="25.5" x14ac:dyDescent="0.2">
      <c r="A492" s="68" t="s">
        <v>140</v>
      </c>
      <c r="H492" s="287">
        <v>225027</v>
      </c>
      <c r="I492" s="287">
        <v>274234</v>
      </c>
      <c r="J492" s="287">
        <v>311524</v>
      </c>
      <c r="K492" s="287">
        <v>359930</v>
      </c>
      <c r="L492" s="287">
        <v>397892</v>
      </c>
      <c r="M492" s="287">
        <v>467612</v>
      </c>
      <c r="N492" s="287">
        <v>527989</v>
      </c>
      <c r="O492" s="287">
        <v>636077</v>
      </c>
      <c r="P492" s="287">
        <v>777543</v>
      </c>
      <c r="Q492" s="287">
        <v>826430</v>
      </c>
      <c r="R492" s="287">
        <v>882315</v>
      </c>
      <c r="S492" s="287">
        <v>903650</v>
      </c>
      <c r="T492" s="287">
        <v>908221</v>
      </c>
      <c r="U492" s="287">
        <v>951166</v>
      </c>
      <c r="V492" s="287">
        <v>934283</v>
      </c>
      <c r="W492" s="287">
        <v>927686</v>
      </c>
      <c r="X492" s="287">
        <v>959490</v>
      </c>
      <c r="Y492" s="287">
        <v>1071646</v>
      </c>
      <c r="Z492" s="287">
        <v>1158901</v>
      </c>
      <c r="AA492" s="287">
        <v>1200811</v>
      </c>
      <c r="AB492" s="287">
        <v>1250407</v>
      </c>
      <c r="AC492" s="287">
        <v>1356981</v>
      </c>
      <c r="AD492" s="287">
        <v>1479313</v>
      </c>
      <c r="AE492" s="287">
        <v>1641602</v>
      </c>
    </row>
    <row r="493" spans="1:33" ht="25.5" x14ac:dyDescent="0.2">
      <c r="A493" s="68" t="s">
        <v>141</v>
      </c>
      <c r="H493" s="287">
        <v>81340</v>
      </c>
      <c r="I493" s="287">
        <v>88985</v>
      </c>
      <c r="J493" s="287">
        <v>87040</v>
      </c>
      <c r="K493" s="287">
        <v>97713</v>
      </c>
      <c r="L493" s="287">
        <v>124486</v>
      </c>
      <c r="M493" s="287">
        <v>142432</v>
      </c>
      <c r="N493" s="287">
        <v>176607</v>
      </c>
      <c r="O493" s="287">
        <v>227830</v>
      </c>
      <c r="P493" s="287">
        <v>209987</v>
      </c>
      <c r="Q493" s="287">
        <v>210604</v>
      </c>
      <c r="R493" s="287">
        <v>230479</v>
      </c>
      <c r="S493" s="287">
        <v>240778</v>
      </c>
      <c r="T493" s="287">
        <v>257649</v>
      </c>
      <c r="U493" s="287">
        <v>283367</v>
      </c>
      <c r="V493" s="287">
        <v>247276</v>
      </c>
      <c r="W493" s="287">
        <v>279505</v>
      </c>
      <c r="X493" s="287">
        <v>278657</v>
      </c>
      <c r="Y493" s="287">
        <v>275384</v>
      </c>
      <c r="Z493" s="287">
        <v>298869</v>
      </c>
      <c r="AA493" s="287">
        <v>332278</v>
      </c>
      <c r="AB493" s="287">
        <v>369819</v>
      </c>
      <c r="AC493" s="287">
        <v>399229</v>
      </c>
      <c r="AD493" s="287">
        <v>483013</v>
      </c>
      <c r="AE493" s="287">
        <v>528619</v>
      </c>
      <c r="AF493" s="13">
        <f>SUM(Z493:Z496)</f>
        <v>734602</v>
      </c>
      <c r="AG493" s="13">
        <f>SUM(AD493:AD496)</f>
        <v>981777</v>
      </c>
    </row>
    <row r="494" spans="1:33" x14ac:dyDescent="0.2">
      <c r="A494" s="68" t="s">
        <v>142</v>
      </c>
      <c r="H494" s="287">
        <v>122126</v>
      </c>
      <c r="I494" s="287">
        <v>135085</v>
      </c>
      <c r="J494" s="287">
        <v>159577</v>
      </c>
      <c r="K494" s="287">
        <v>173467</v>
      </c>
      <c r="L494" s="287">
        <v>195817</v>
      </c>
      <c r="M494" s="287">
        <v>206556</v>
      </c>
      <c r="N494" s="287">
        <v>246413</v>
      </c>
      <c r="O494" s="287">
        <v>268243</v>
      </c>
      <c r="P494" s="287">
        <v>279687</v>
      </c>
      <c r="Q494" s="287">
        <v>302206</v>
      </c>
      <c r="R494" s="287">
        <v>331556</v>
      </c>
      <c r="S494" s="287">
        <v>350924</v>
      </c>
      <c r="T494" s="287">
        <v>379701</v>
      </c>
      <c r="U494" s="287">
        <v>419697</v>
      </c>
      <c r="V494" s="287">
        <v>418322</v>
      </c>
      <c r="W494" s="287">
        <v>403093</v>
      </c>
      <c r="X494" s="287">
        <v>403273</v>
      </c>
      <c r="Y494" s="287">
        <v>405754</v>
      </c>
      <c r="Z494" s="287">
        <v>431848</v>
      </c>
      <c r="AA494" s="287">
        <v>440385</v>
      </c>
      <c r="AB494" s="287">
        <v>464353</v>
      </c>
      <c r="AC494" s="287">
        <v>467844</v>
      </c>
      <c r="AD494" s="287">
        <v>492304</v>
      </c>
      <c r="AE494" s="287">
        <v>512200</v>
      </c>
    </row>
    <row r="495" spans="1:33" ht="25.5" x14ac:dyDescent="0.2">
      <c r="A495" s="68" t="s">
        <v>143</v>
      </c>
      <c r="H495" s="287">
        <v>705</v>
      </c>
      <c r="I495" s="287">
        <v>898</v>
      </c>
      <c r="J495" s="287">
        <v>1269</v>
      </c>
      <c r="K495" s="287">
        <v>1566</v>
      </c>
      <c r="L495" s="287">
        <v>1790</v>
      </c>
      <c r="M495" s="287">
        <v>2277</v>
      </c>
      <c r="N495" s="287">
        <v>2950</v>
      </c>
      <c r="O495" s="287">
        <v>3400</v>
      </c>
      <c r="P495" s="287">
        <v>3380</v>
      </c>
      <c r="Q495" s="287">
        <v>3404</v>
      </c>
      <c r="R495" s="287">
        <v>3200</v>
      </c>
      <c r="S495" s="287">
        <v>3870</v>
      </c>
      <c r="T495" s="287">
        <v>3552</v>
      </c>
      <c r="U495" s="287">
        <v>3100</v>
      </c>
      <c r="V495" s="287">
        <v>2305</v>
      </c>
      <c r="W495" s="287">
        <v>3537</v>
      </c>
      <c r="X495" s="287">
        <v>3615</v>
      </c>
      <c r="Y495" s="287">
        <v>3820</v>
      </c>
      <c r="Z495" s="287">
        <v>3885</v>
      </c>
      <c r="AA495" s="287">
        <v>3885</v>
      </c>
      <c r="AB495" s="287">
        <v>5726</v>
      </c>
      <c r="AC495" s="287">
        <v>6410</v>
      </c>
      <c r="AD495" s="287">
        <v>6460</v>
      </c>
      <c r="AE495" s="287">
        <v>12328</v>
      </c>
    </row>
    <row r="496" spans="1:33" x14ac:dyDescent="0.2">
      <c r="A496" s="68" t="s">
        <v>144</v>
      </c>
      <c r="H496" s="287">
        <v>0</v>
      </c>
      <c r="I496" s="287">
        <v>0</v>
      </c>
      <c r="J496" s="287">
        <v>0</v>
      </c>
      <c r="K496" s="287">
        <v>0</v>
      </c>
      <c r="L496" s="287">
        <v>0</v>
      </c>
      <c r="M496" s="287">
        <v>0</v>
      </c>
      <c r="N496" s="287">
        <v>0</v>
      </c>
      <c r="O496" s="287">
        <v>0</v>
      </c>
      <c r="P496" s="287">
        <v>0</v>
      </c>
      <c r="Q496" s="287">
        <v>0</v>
      </c>
      <c r="R496" s="287">
        <v>0</v>
      </c>
      <c r="S496" s="287">
        <v>0</v>
      </c>
      <c r="T496" s="287">
        <v>0</v>
      </c>
      <c r="U496" s="287">
        <v>0</v>
      </c>
      <c r="V496" s="287">
        <v>0</v>
      </c>
      <c r="W496" s="287">
        <v>0</v>
      </c>
      <c r="X496" s="287">
        <v>0</v>
      </c>
      <c r="Y496" s="287">
        <v>0</v>
      </c>
      <c r="Z496" s="287">
        <v>0</v>
      </c>
      <c r="AA496" s="287">
        <v>0</v>
      </c>
      <c r="AB496" s="287">
        <v>0</v>
      </c>
      <c r="AC496" s="287">
        <v>0</v>
      </c>
      <c r="AD496" s="287">
        <v>0</v>
      </c>
      <c r="AE496" s="287">
        <v>0</v>
      </c>
    </row>
    <row r="498" spans="1:31" x14ac:dyDescent="0.2">
      <c r="A498" s="78" t="s">
        <v>145</v>
      </c>
    </row>
    <row r="499" spans="1:31" ht="25.5" x14ac:dyDescent="0.2">
      <c r="A499" s="68" t="s">
        <v>80</v>
      </c>
      <c r="H499" s="287">
        <v>0</v>
      </c>
      <c r="I499" s="287">
        <v>5010447</v>
      </c>
      <c r="J499" s="287">
        <v>6261333</v>
      </c>
      <c r="K499" s="287">
        <v>7917737</v>
      </c>
      <c r="L499" s="287">
        <v>9262534</v>
      </c>
      <c r="M499" s="287">
        <v>10415129</v>
      </c>
      <c r="N499" s="287">
        <v>11827676</v>
      </c>
      <c r="O499" s="287">
        <v>13936178</v>
      </c>
      <c r="P499" s="287">
        <v>15760960</v>
      </c>
      <c r="Q499" s="287">
        <v>17211289</v>
      </c>
      <c r="R499" s="287">
        <v>18768711</v>
      </c>
      <c r="S499" s="287">
        <v>20183461</v>
      </c>
      <c r="T499" s="287">
        <v>21127410</v>
      </c>
      <c r="U499" s="287">
        <v>22281062</v>
      </c>
      <c r="V499" s="287">
        <v>21713692</v>
      </c>
      <c r="W499" s="287">
        <v>22645711</v>
      </c>
      <c r="X499" s="287">
        <v>23532285</v>
      </c>
      <c r="Y499" s="287">
        <v>23739279</v>
      </c>
      <c r="Z499" s="287">
        <v>24878657</v>
      </c>
      <c r="AA499" s="287">
        <v>26681966</v>
      </c>
      <c r="AB499" s="287">
        <v>28651224</v>
      </c>
      <c r="AC499" s="287">
        <v>29930598</v>
      </c>
      <c r="AD499" s="287">
        <v>31693298</v>
      </c>
      <c r="AE499" s="287">
        <v>34603842</v>
      </c>
    </row>
    <row r="500" spans="1:31" ht="25.5" x14ac:dyDescent="0.2">
      <c r="A500" s="68" t="s">
        <v>81</v>
      </c>
      <c r="H500" s="287">
        <v>0</v>
      </c>
      <c r="I500" s="287">
        <v>438201</v>
      </c>
      <c r="J500" s="287">
        <v>495692</v>
      </c>
      <c r="K500" s="287">
        <v>584021</v>
      </c>
      <c r="L500" s="287">
        <v>647586</v>
      </c>
      <c r="M500" s="287">
        <v>555417</v>
      </c>
      <c r="N500" s="287">
        <v>743063</v>
      </c>
      <c r="O500" s="287">
        <v>637077</v>
      </c>
      <c r="P500" s="287">
        <v>761714</v>
      </c>
      <c r="Q500" s="287">
        <v>1120478</v>
      </c>
      <c r="R500" s="287">
        <v>865877</v>
      </c>
      <c r="S500" s="287">
        <v>787332</v>
      </c>
      <c r="T500" s="287">
        <v>688340</v>
      </c>
      <c r="U500" s="287">
        <v>1387541</v>
      </c>
      <c r="V500" s="287">
        <v>837253</v>
      </c>
      <c r="W500" s="287">
        <v>629992</v>
      </c>
      <c r="X500" s="287">
        <v>968975</v>
      </c>
      <c r="Y500" s="287">
        <v>894103</v>
      </c>
      <c r="Z500" s="287">
        <v>1290273</v>
      </c>
      <c r="AA500" s="287">
        <v>1366638</v>
      </c>
      <c r="AB500" s="287">
        <v>1288575</v>
      </c>
      <c r="AC500" s="287">
        <v>1491491</v>
      </c>
      <c r="AD500" s="287">
        <v>1313668</v>
      </c>
      <c r="AE500" s="287">
        <v>1546235</v>
      </c>
    </row>
    <row r="501" spans="1:31" ht="38.25" x14ac:dyDescent="0.2">
      <c r="A501" s="68" t="s">
        <v>82</v>
      </c>
      <c r="H501" s="287">
        <v>0</v>
      </c>
      <c r="I501" s="287">
        <v>419649</v>
      </c>
      <c r="J501" s="287">
        <v>473242</v>
      </c>
      <c r="K501" s="287">
        <v>552699</v>
      </c>
      <c r="L501" s="287">
        <v>613064</v>
      </c>
      <c r="M501" s="287">
        <v>519292</v>
      </c>
      <c r="N501" s="287">
        <v>703000</v>
      </c>
      <c r="O501" s="287">
        <v>591397</v>
      </c>
      <c r="P501" s="287">
        <v>712667</v>
      </c>
      <c r="Q501" s="287">
        <v>1077072</v>
      </c>
      <c r="R501" s="287">
        <v>819446</v>
      </c>
      <c r="S501" s="287">
        <v>750426</v>
      </c>
      <c r="T501" s="287">
        <v>643783</v>
      </c>
      <c r="U501" s="287">
        <v>1333920</v>
      </c>
      <c r="V501" s="287">
        <v>789669</v>
      </c>
      <c r="W501" s="287">
        <v>571401</v>
      </c>
      <c r="X501" s="287">
        <v>908238</v>
      </c>
      <c r="Y501" s="287">
        <v>831992</v>
      </c>
      <c r="Z501" s="287">
        <v>1226002</v>
      </c>
      <c r="AA501" s="287">
        <v>1303352</v>
      </c>
      <c r="AB501" s="287">
        <v>1217504</v>
      </c>
      <c r="AC501" s="287">
        <v>1413397</v>
      </c>
      <c r="AD501" s="287">
        <v>1232489</v>
      </c>
      <c r="AE501" s="287">
        <v>1456815</v>
      </c>
    </row>
    <row r="502" spans="1:31" x14ac:dyDescent="0.2">
      <c r="A502" s="68" t="s">
        <v>83</v>
      </c>
      <c r="H502" s="287">
        <v>0</v>
      </c>
      <c r="I502" s="287">
        <v>17541</v>
      </c>
      <c r="J502" s="287">
        <v>20969</v>
      </c>
      <c r="K502" s="287">
        <v>29631</v>
      </c>
      <c r="L502" s="287">
        <v>32153</v>
      </c>
      <c r="M502" s="287">
        <v>34205</v>
      </c>
      <c r="N502" s="287">
        <v>37705</v>
      </c>
      <c r="O502" s="287">
        <v>42939</v>
      </c>
      <c r="P502" s="287">
        <v>45129</v>
      </c>
      <c r="Q502" s="287">
        <v>41001</v>
      </c>
      <c r="R502" s="287">
        <v>42748</v>
      </c>
      <c r="S502" s="287">
        <v>34562</v>
      </c>
      <c r="T502" s="287">
        <v>40895</v>
      </c>
      <c r="U502" s="287">
        <v>49741</v>
      </c>
      <c r="V502" s="287">
        <v>44341</v>
      </c>
      <c r="W502" s="287">
        <v>54428</v>
      </c>
      <c r="X502" s="287">
        <v>56828</v>
      </c>
      <c r="Y502" s="287">
        <v>58556</v>
      </c>
      <c r="Z502" s="287">
        <v>60017</v>
      </c>
      <c r="AA502" s="287">
        <v>58857</v>
      </c>
      <c r="AB502" s="287">
        <v>66425</v>
      </c>
      <c r="AC502" s="287">
        <v>73783</v>
      </c>
      <c r="AD502" s="287">
        <v>76877</v>
      </c>
      <c r="AE502" s="287">
        <v>85059</v>
      </c>
    </row>
    <row r="503" spans="1:31" x14ac:dyDescent="0.2">
      <c r="A503" s="68" t="s">
        <v>84</v>
      </c>
      <c r="H503" s="287">
        <v>0</v>
      </c>
      <c r="I503" s="287">
        <v>1011</v>
      </c>
      <c r="J503" s="287">
        <v>1481</v>
      </c>
      <c r="K503" s="287">
        <v>1691</v>
      </c>
      <c r="L503" s="287">
        <v>2369</v>
      </c>
      <c r="M503" s="287">
        <v>1920</v>
      </c>
      <c r="N503" s="287">
        <v>2358</v>
      </c>
      <c r="O503" s="287">
        <v>2741</v>
      </c>
      <c r="P503" s="287">
        <v>3918</v>
      </c>
      <c r="Q503" s="287">
        <v>2405</v>
      </c>
      <c r="R503" s="287">
        <v>3683</v>
      </c>
      <c r="S503" s="287">
        <v>2344</v>
      </c>
      <c r="T503" s="287">
        <v>3662</v>
      </c>
      <c r="U503" s="287">
        <v>3880</v>
      </c>
      <c r="V503" s="287">
        <v>3243</v>
      </c>
      <c r="W503" s="287">
        <v>4163</v>
      </c>
      <c r="X503" s="287">
        <v>3909</v>
      </c>
      <c r="Y503" s="287">
        <v>3555</v>
      </c>
      <c r="Z503" s="287">
        <v>4254</v>
      </c>
      <c r="AA503" s="287">
        <v>4429</v>
      </c>
      <c r="AB503" s="287">
        <v>4646</v>
      </c>
      <c r="AC503" s="287">
        <v>4311</v>
      </c>
      <c r="AD503" s="287">
        <v>4302</v>
      </c>
      <c r="AE503" s="287">
        <v>4361</v>
      </c>
    </row>
    <row r="504" spans="1:31" x14ac:dyDescent="0.2">
      <c r="A504" s="68" t="s">
        <v>85</v>
      </c>
      <c r="H504" s="287">
        <v>0</v>
      </c>
      <c r="I504" s="287">
        <v>22319</v>
      </c>
      <c r="J504" s="287">
        <v>26985</v>
      </c>
      <c r="K504" s="287">
        <v>24365</v>
      </c>
      <c r="L504" s="287">
        <v>23093</v>
      </c>
      <c r="M504" s="287">
        <v>25263</v>
      </c>
      <c r="N504" s="287">
        <v>27798</v>
      </c>
      <c r="O504" s="287">
        <v>33041</v>
      </c>
      <c r="P504" s="287">
        <v>38551</v>
      </c>
      <c r="Q504" s="287">
        <v>39721</v>
      </c>
      <c r="R504" s="287">
        <v>46739</v>
      </c>
      <c r="S504" s="287">
        <v>51720</v>
      </c>
      <c r="T504" s="287">
        <v>41696</v>
      </c>
      <c r="U504" s="287">
        <v>58412</v>
      </c>
      <c r="V504" s="287">
        <v>87329</v>
      </c>
      <c r="W504" s="287">
        <v>40440</v>
      </c>
      <c r="X504" s="287">
        <v>54850</v>
      </c>
      <c r="Y504" s="287">
        <v>46405</v>
      </c>
      <c r="Z504" s="287">
        <v>67687</v>
      </c>
      <c r="AA504" s="287">
        <v>57203</v>
      </c>
      <c r="AB504" s="287">
        <v>46505</v>
      </c>
      <c r="AC504" s="287">
        <v>46728</v>
      </c>
      <c r="AD504" s="287">
        <v>57151</v>
      </c>
      <c r="AE504" s="287">
        <v>103285</v>
      </c>
    </row>
    <row r="505" spans="1:31" x14ac:dyDescent="0.2">
      <c r="A505" s="68" t="s">
        <v>86</v>
      </c>
      <c r="H505" s="287">
        <v>0</v>
      </c>
      <c r="I505" s="287">
        <v>1109889</v>
      </c>
      <c r="J505" s="287">
        <v>1467022</v>
      </c>
      <c r="K505" s="287">
        <v>1912030</v>
      </c>
      <c r="L505" s="287">
        <v>2214143</v>
      </c>
      <c r="M505" s="287">
        <v>2353296</v>
      </c>
      <c r="N505" s="287">
        <v>2662590</v>
      </c>
      <c r="O505" s="287">
        <v>3166411</v>
      </c>
      <c r="P505" s="287">
        <v>3506777</v>
      </c>
      <c r="Q505" s="287">
        <v>3769194</v>
      </c>
      <c r="R505" s="287">
        <v>4213108</v>
      </c>
      <c r="S505" s="287">
        <v>4586296</v>
      </c>
      <c r="T505" s="287">
        <v>5089286</v>
      </c>
      <c r="U505" s="287">
        <v>4737896</v>
      </c>
      <c r="V505" s="287">
        <v>4095132</v>
      </c>
      <c r="W505" s="287">
        <v>5015572</v>
      </c>
      <c r="X505" s="287">
        <v>4999847</v>
      </c>
      <c r="Y505" s="287">
        <v>5195744</v>
      </c>
      <c r="Z505" s="287">
        <v>5241205</v>
      </c>
      <c r="AA505" s="287">
        <v>6083122</v>
      </c>
      <c r="AB505" s="287">
        <v>6928578</v>
      </c>
      <c r="AC505" s="287">
        <v>7088803</v>
      </c>
      <c r="AD505" s="287">
        <v>7406484</v>
      </c>
      <c r="AE505" s="287">
        <v>7645803</v>
      </c>
    </row>
    <row r="506" spans="1:31" x14ac:dyDescent="0.2">
      <c r="A506" s="68" t="s">
        <v>87</v>
      </c>
      <c r="H506" s="287">
        <v>0</v>
      </c>
      <c r="I506" s="287">
        <v>197276</v>
      </c>
      <c r="J506" s="287">
        <v>169775</v>
      </c>
      <c r="K506" s="287">
        <v>252176</v>
      </c>
      <c r="L506" s="287">
        <v>306485</v>
      </c>
      <c r="M506" s="287">
        <v>321102</v>
      </c>
      <c r="N506" s="287">
        <v>279684</v>
      </c>
      <c r="O506" s="287">
        <v>513805</v>
      </c>
      <c r="P506" s="287">
        <v>536839</v>
      </c>
      <c r="Q506" s="287">
        <v>474505</v>
      </c>
      <c r="R506" s="287">
        <v>520469</v>
      </c>
      <c r="S506" s="287">
        <v>543240</v>
      </c>
      <c r="T506" s="287">
        <v>519917</v>
      </c>
      <c r="U506" s="287">
        <v>397847</v>
      </c>
      <c r="V506" s="287">
        <v>556694</v>
      </c>
      <c r="W506" s="287">
        <v>608318</v>
      </c>
      <c r="X506" s="287">
        <v>472348</v>
      </c>
      <c r="Y506" s="287">
        <v>541774</v>
      </c>
      <c r="Z506" s="287">
        <v>489692</v>
      </c>
      <c r="AA506" s="287">
        <v>596407</v>
      </c>
      <c r="AB506" s="287">
        <v>671775</v>
      </c>
      <c r="AC506" s="287">
        <v>672219</v>
      </c>
      <c r="AD506" s="287">
        <v>684008</v>
      </c>
      <c r="AE506" s="287">
        <v>740543</v>
      </c>
    </row>
    <row r="507" spans="1:31" ht="25.5" x14ac:dyDescent="0.2">
      <c r="A507" s="68" t="s">
        <v>88</v>
      </c>
      <c r="H507" s="287">
        <v>0</v>
      </c>
      <c r="I507" s="287">
        <v>105467</v>
      </c>
      <c r="J507" s="287">
        <v>127674</v>
      </c>
      <c r="K507" s="287">
        <v>147303</v>
      </c>
      <c r="L507" s="287">
        <v>156406</v>
      </c>
      <c r="M507" s="287">
        <v>178740</v>
      </c>
      <c r="N507" s="287">
        <v>206905</v>
      </c>
      <c r="O507" s="287">
        <v>198779</v>
      </c>
      <c r="P507" s="287">
        <v>171143</v>
      </c>
      <c r="Q507" s="287">
        <v>156474</v>
      </c>
      <c r="R507" s="287">
        <v>138351</v>
      </c>
      <c r="S507" s="287">
        <v>145113</v>
      </c>
      <c r="T507" s="287">
        <v>138143</v>
      </c>
      <c r="U507" s="287">
        <v>128897</v>
      </c>
      <c r="V507" s="287">
        <v>109171</v>
      </c>
      <c r="W507" s="287">
        <v>120795</v>
      </c>
      <c r="X507" s="287">
        <v>123997</v>
      </c>
      <c r="Y507" s="287">
        <v>122122</v>
      </c>
      <c r="Z507" s="287">
        <v>128206</v>
      </c>
      <c r="AA507" s="287">
        <v>136660</v>
      </c>
      <c r="AB507" s="287">
        <v>138301</v>
      </c>
      <c r="AC507" s="287">
        <v>147282</v>
      </c>
      <c r="AD507" s="287">
        <v>160307</v>
      </c>
      <c r="AE507" s="287">
        <v>157897</v>
      </c>
    </row>
    <row r="508" spans="1:31" ht="25.5" x14ac:dyDescent="0.2">
      <c r="A508" s="68" t="s">
        <v>89</v>
      </c>
      <c r="H508" s="287">
        <v>0</v>
      </c>
      <c r="I508" s="287">
        <v>77369</v>
      </c>
      <c r="J508" s="287">
        <v>103779</v>
      </c>
      <c r="K508" s="287">
        <v>114277</v>
      </c>
      <c r="L508" s="287">
        <v>128220</v>
      </c>
      <c r="M508" s="287">
        <v>144183</v>
      </c>
      <c r="N508" s="287">
        <v>173214</v>
      </c>
      <c r="O508" s="287">
        <v>199522</v>
      </c>
      <c r="P508" s="287">
        <v>205363</v>
      </c>
      <c r="Q508" s="287">
        <v>211290</v>
      </c>
      <c r="R508" s="287">
        <v>211838</v>
      </c>
      <c r="S508" s="287">
        <v>211952</v>
      </c>
      <c r="T508" s="287">
        <v>207779</v>
      </c>
      <c r="U508" s="287">
        <v>227615</v>
      </c>
      <c r="V508" s="287">
        <v>197598</v>
      </c>
      <c r="W508" s="287">
        <v>226174</v>
      </c>
      <c r="X508" s="287">
        <v>197316</v>
      </c>
      <c r="Y508" s="287">
        <v>209039</v>
      </c>
      <c r="Z508" s="287">
        <v>223503</v>
      </c>
      <c r="AA508" s="287">
        <v>242046</v>
      </c>
      <c r="AB508" s="287">
        <v>258237</v>
      </c>
      <c r="AC508" s="287">
        <v>281298</v>
      </c>
      <c r="AD508" s="287">
        <v>306859</v>
      </c>
      <c r="AE508" s="287">
        <v>323562</v>
      </c>
    </row>
    <row r="509" spans="1:31" ht="25.5" x14ac:dyDescent="0.2">
      <c r="A509" s="68" t="s">
        <v>90</v>
      </c>
      <c r="H509" s="287">
        <v>0</v>
      </c>
      <c r="I509" s="287">
        <v>29445</v>
      </c>
      <c r="J509" s="287">
        <v>35182</v>
      </c>
      <c r="K509" s="287">
        <v>39772</v>
      </c>
      <c r="L509" s="287">
        <v>49100</v>
      </c>
      <c r="M509" s="287">
        <v>57111</v>
      </c>
      <c r="N509" s="287">
        <v>64853</v>
      </c>
      <c r="O509" s="287">
        <v>65329</v>
      </c>
      <c r="P509" s="287">
        <v>64692</v>
      </c>
      <c r="Q509" s="287">
        <v>71583</v>
      </c>
      <c r="R509" s="287">
        <v>70720</v>
      </c>
      <c r="S509" s="287">
        <v>71856</v>
      </c>
      <c r="T509" s="287">
        <v>66118</v>
      </c>
      <c r="U509" s="287">
        <v>74869</v>
      </c>
      <c r="V509" s="287">
        <v>55142</v>
      </c>
      <c r="W509" s="287">
        <v>72014</v>
      </c>
      <c r="X509" s="287">
        <v>56854</v>
      </c>
      <c r="Y509" s="287">
        <v>57430</v>
      </c>
      <c r="Z509" s="287">
        <v>60580</v>
      </c>
      <c r="AA509" s="287">
        <v>67164</v>
      </c>
      <c r="AB509" s="287">
        <v>73831</v>
      </c>
      <c r="AC509" s="287">
        <v>80662</v>
      </c>
      <c r="AD509" s="287">
        <v>90656</v>
      </c>
      <c r="AE509" s="287">
        <v>97170</v>
      </c>
    </row>
    <row r="510" spans="1:31" x14ac:dyDescent="0.2">
      <c r="A510" s="68" t="s">
        <v>91</v>
      </c>
      <c r="H510" s="287">
        <v>0</v>
      </c>
      <c r="I510" s="287">
        <v>22209</v>
      </c>
      <c r="J510" s="287">
        <v>34594</v>
      </c>
      <c r="K510" s="287">
        <v>35409</v>
      </c>
      <c r="L510" s="287">
        <v>39882</v>
      </c>
      <c r="M510" s="287">
        <v>36343</v>
      </c>
      <c r="N510" s="287">
        <v>45085</v>
      </c>
      <c r="O510" s="287">
        <v>59194</v>
      </c>
      <c r="P510" s="287">
        <v>63837</v>
      </c>
      <c r="Q510" s="287">
        <v>60080</v>
      </c>
      <c r="R510" s="287">
        <v>61403</v>
      </c>
      <c r="S510" s="287">
        <v>62053</v>
      </c>
      <c r="T510" s="287">
        <v>61597</v>
      </c>
      <c r="U510" s="287">
        <v>67338</v>
      </c>
      <c r="V510" s="287">
        <v>70670</v>
      </c>
      <c r="W510" s="287">
        <v>80953</v>
      </c>
      <c r="X510" s="287">
        <v>67669</v>
      </c>
      <c r="Y510" s="287">
        <v>82746</v>
      </c>
      <c r="Z510" s="287">
        <v>85763</v>
      </c>
      <c r="AA510" s="287">
        <v>96536</v>
      </c>
      <c r="AB510" s="287">
        <v>106799</v>
      </c>
      <c r="AC510" s="287">
        <v>123470</v>
      </c>
      <c r="AD510" s="287">
        <v>129037</v>
      </c>
      <c r="AE510" s="287">
        <v>137168</v>
      </c>
    </row>
    <row r="511" spans="1:31" ht="25.5" x14ac:dyDescent="0.2">
      <c r="A511" s="68" t="s">
        <v>92</v>
      </c>
      <c r="H511" s="287">
        <v>0</v>
      </c>
      <c r="I511" s="287">
        <v>25715</v>
      </c>
      <c r="J511" s="287">
        <v>34003</v>
      </c>
      <c r="K511" s="287">
        <v>39096</v>
      </c>
      <c r="L511" s="287">
        <v>39238</v>
      </c>
      <c r="M511" s="287">
        <v>50729</v>
      </c>
      <c r="N511" s="287">
        <v>63276</v>
      </c>
      <c r="O511" s="287">
        <v>74999</v>
      </c>
      <c r="P511" s="287">
        <v>76834</v>
      </c>
      <c r="Q511" s="287">
        <v>79627</v>
      </c>
      <c r="R511" s="287">
        <v>79715</v>
      </c>
      <c r="S511" s="287">
        <v>78043</v>
      </c>
      <c r="T511" s="287">
        <v>80064</v>
      </c>
      <c r="U511" s="287">
        <v>85408</v>
      </c>
      <c r="V511" s="287">
        <v>71786</v>
      </c>
      <c r="W511" s="287">
        <v>73207</v>
      </c>
      <c r="X511" s="287">
        <v>72793</v>
      </c>
      <c r="Y511" s="287">
        <v>68863</v>
      </c>
      <c r="Z511" s="287">
        <v>77160</v>
      </c>
      <c r="AA511" s="287">
        <v>78346</v>
      </c>
      <c r="AB511" s="287">
        <v>77607</v>
      </c>
      <c r="AC511" s="287">
        <v>77166</v>
      </c>
      <c r="AD511" s="287">
        <v>87166</v>
      </c>
      <c r="AE511" s="287">
        <v>89224</v>
      </c>
    </row>
    <row r="512" spans="1:31" x14ac:dyDescent="0.2">
      <c r="A512" s="68" t="s">
        <v>93</v>
      </c>
      <c r="H512" s="287">
        <v>0</v>
      </c>
      <c r="I512" s="287">
        <v>86645</v>
      </c>
      <c r="J512" s="287">
        <v>116801</v>
      </c>
      <c r="K512" s="287">
        <v>173195</v>
      </c>
      <c r="L512" s="287">
        <v>163494</v>
      </c>
      <c r="M512" s="287">
        <v>66645</v>
      </c>
      <c r="N512" s="287">
        <v>119198</v>
      </c>
      <c r="O512" s="287">
        <v>158780</v>
      </c>
      <c r="P512" s="287">
        <v>202506</v>
      </c>
      <c r="Q512" s="287">
        <v>237855</v>
      </c>
      <c r="R512" s="287">
        <v>283774</v>
      </c>
      <c r="S512" s="287">
        <v>355373</v>
      </c>
      <c r="T512" s="287">
        <v>372203</v>
      </c>
      <c r="U512" s="287">
        <v>338267</v>
      </c>
      <c r="V512" s="287">
        <v>353819</v>
      </c>
      <c r="W512" s="287">
        <v>226717</v>
      </c>
      <c r="X512" s="287">
        <v>139751</v>
      </c>
      <c r="Y512" s="287">
        <v>276047</v>
      </c>
      <c r="Z512" s="287">
        <v>256541</v>
      </c>
      <c r="AA512" s="287">
        <v>286601</v>
      </c>
      <c r="AB512" s="287">
        <v>290710</v>
      </c>
      <c r="AC512" s="287">
        <v>258555</v>
      </c>
      <c r="AD512" s="287">
        <v>239449</v>
      </c>
      <c r="AE512" s="287">
        <v>253742</v>
      </c>
    </row>
    <row r="513" spans="1:31" x14ac:dyDescent="0.2">
      <c r="A513" s="68" t="s">
        <v>94</v>
      </c>
      <c r="H513" s="287">
        <v>0</v>
      </c>
      <c r="I513" s="287">
        <v>58242</v>
      </c>
      <c r="J513" s="287">
        <v>66474</v>
      </c>
      <c r="K513" s="287">
        <v>83292</v>
      </c>
      <c r="L513" s="287">
        <v>80612</v>
      </c>
      <c r="M513" s="287">
        <v>67762</v>
      </c>
      <c r="N513" s="287">
        <v>116395</v>
      </c>
      <c r="O513" s="287">
        <v>131025</v>
      </c>
      <c r="P513" s="287">
        <v>128321</v>
      </c>
      <c r="Q513" s="287">
        <v>140302</v>
      </c>
      <c r="R513" s="287">
        <v>131564</v>
      </c>
      <c r="S513" s="287">
        <v>135837</v>
      </c>
      <c r="T513" s="287">
        <v>200110</v>
      </c>
      <c r="U513" s="287">
        <v>205071</v>
      </c>
      <c r="V513" s="287">
        <v>93201</v>
      </c>
      <c r="W513" s="287">
        <v>102080</v>
      </c>
      <c r="X513" s="287">
        <v>123468</v>
      </c>
      <c r="Y513" s="287">
        <v>153816</v>
      </c>
      <c r="Z513" s="287">
        <v>159910</v>
      </c>
      <c r="AA513" s="287">
        <v>243782</v>
      </c>
      <c r="AB513" s="287">
        <v>340221</v>
      </c>
      <c r="AC513" s="287">
        <v>399565</v>
      </c>
      <c r="AD513" s="287">
        <v>418323</v>
      </c>
      <c r="AE513" s="287">
        <v>451573</v>
      </c>
    </row>
    <row r="514" spans="1:31" x14ac:dyDescent="0.2">
      <c r="A514" s="68" t="s">
        <v>95</v>
      </c>
      <c r="H514" s="287">
        <v>0</v>
      </c>
      <c r="I514" s="287">
        <v>57352</v>
      </c>
      <c r="J514" s="287">
        <v>77453</v>
      </c>
      <c r="K514" s="287">
        <v>97182</v>
      </c>
      <c r="L514" s="287">
        <v>98332</v>
      </c>
      <c r="M514" s="287">
        <v>110248</v>
      </c>
      <c r="N514" s="287">
        <v>165376</v>
      </c>
      <c r="O514" s="287">
        <v>193351</v>
      </c>
      <c r="P514" s="287">
        <v>232801</v>
      </c>
      <c r="Q514" s="287">
        <v>235768</v>
      </c>
      <c r="R514" s="287">
        <v>254183</v>
      </c>
      <c r="S514" s="287">
        <v>286153</v>
      </c>
      <c r="T514" s="287">
        <v>281591</v>
      </c>
      <c r="U514" s="287">
        <v>297698</v>
      </c>
      <c r="V514" s="287">
        <v>275856</v>
      </c>
      <c r="W514" s="287">
        <v>377987</v>
      </c>
      <c r="X514" s="287">
        <v>391255</v>
      </c>
      <c r="Y514" s="287">
        <v>394368</v>
      </c>
      <c r="Z514" s="287">
        <v>329581</v>
      </c>
      <c r="AA514" s="287">
        <v>396845</v>
      </c>
      <c r="AB514" s="287">
        <v>421430</v>
      </c>
      <c r="AC514" s="287">
        <v>443230</v>
      </c>
      <c r="AD514" s="287">
        <v>479131</v>
      </c>
      <c r="AE514" s="287">
        <v>478371</v>
      </c>
    </row>
    <row r="515" spans="1:31" ht="25.5" x14ac:dyDescent="0.2">
      <c r="A515" s="68" t="s">
        <v>96</v>
      </c>
      <c r="H515" s="287">
        <v>0</v>
      </c>
      <c r="I515" s="287">
        <v>92221</v>
      </c>
      <c r="J515" s="287">
        <v>128269</v>
      </c>
      <c r="K515" s="287">
        <v>162753</v>
      </c>
      <c r="L515" s="287">
        <v>181147</v>
      </c>
      <c r="M515" s="287">
        <v>210754</v>
      </c>
      <c r="N515" s="287">
        <v>252336</v>
      </c>
      <c r="O515" s="287">
        <v>289675</v>
      </c>
      <c r="P515" s="287">
        <v>325384</v>
      </c>
      <c r="Q515" s="287">
        <v>335398</v>
      </c>
      <c r="R515" s="287">
        <v>348936</v>
      </c>
      <c r="S515" s="287">
        <v>394627</v>
      </c>
      <c r="T515" s="287">
        <v>433770</v>
      </c>
      <c r="U515" s="287">
        <v>472135</v>
      </c>
      <c r="V515" s="287">
        <v>345197</v>
      </c>
      <c r="W515" s="287">
        <v>460552</v>
      </c>
      <c r="X515" s="287">
        <v>448613</v>
      </c>
      <c r="Y515" s="287">
        <v>467452</v>
      </c>
      <c r="Z515" s="287">
        <v>482728</v>
      </c>
      <c r="AA515" s="287">
        <v>550742</v>
      </c>
      <c r="AB515" s="287">
        <v>639390</v>
      </c>
      <c r="AC515" s="287">
        <v>702058</v>
      </c>
      <c r="AD515" s="287">
        <v>764244</v>
      </c>
      <c r="AE515" s="287">
        <v>794548</v>
      </c>
    </row>
    <row r="516" spans="1:31" x14ac:dyDescent="0.2">
      <c r="A516" s="68" t="s">
        <v>97</v>
      </c>
      <c r="H516" s="287">
        <v>0</v>
      </c>
      <c r="I516" s="287">
        <v>39882</v>
      </c>
      <c r="J516" s="287">
        <v>63168</v>
      </c>
      <c r="K516" s="287">
        <v>72476</v>
      </c>
      <c r="L516" s="287">
        <v>89318</v>
      </c>
      <c r="M516" s="287">
        <v>94209</v>
      </c>
      <c r="N516" s="287">
        <v>123622</v>
      </c>
      <c r="O516" s="287">
        <v>146227</v>
      </c>
      <c r="P516" s="287">
        <v>164699</v>
      </c>
      <c r="Q516" s="287">
        <v>173738</v>
      </c>
      <c r="R516" s="287">
        <v>169304</v>
      </c>
      <c r="S516" s="287">
        <v>188583</v>
      </c>
      <c r="T516" s="287">
        <v>206987</v>
      </c>
      <c r="U516" s="287">
        <v>219186</v>
      </c>
      <c r="V516" s="287">
        <v>190072</v>
      </c>
      <c r="W516" s="287">
        <v>277739</v>
      </c>
      <c r="X516" s="287">
        <v>271867</v>
      </c>
      <c r="Y516" s="287">
        <v>317209</v>
      </c>
      <c r="Z516" s="287">
        <v>320320</v>
      </c>
      <c r="AA516" s="287">
        <v>373431</v>
      </c>
      <c r="AB516" s="287">
        <v>428399</v>
      </c>
      <c r="AC516" s="287">
        <v>473344</v>
      </c>
      <c r="AD516" s="287">
        <v>499792</v>
      </c>
      <c r="AE516" s="287">
        <v>531555</v>
      </c>
    </row>
    <row r="517" spans="1:31" x14ac:dyDescent="0.2">
      <c r="A517" s="68" t="s">
        <v>98</v>
      </c>
      <c r="H517" s="287">
        <v>0</v>
      </c>
      <c r="I517" s="287">
        <v>52339</v>
      </c>
      <c r="J517" s="287">
        <v>65101</v>
      </c>
      <c r="K517" s="287">
        <v>90277</v>
      </c>
      <c r="L517" s="287">
        <v>91829</v>
      </c>
      <c r="M517" s="287">
        <v>116545</v>
      </c>
      <c r="N517" s="287">
        <v>128714</v>
      </c>
      <c r="O517" s="287">
        <v>143448</v>
      </c>
      <c r="P517" s="287">
        <v>160685</v>
      </c>
      <c r="Q517" s="287">
        <v>161660</v>
      </c>
      <c r="R517" s="287">
        <v>179632</v>
      </c>
      <c r="S517" s="287">
        <v>206044</v>
      </c>
      <c r="T517" s="287">
        <v>226783</v>
      </c>
      <c r="U517" s="287">
        <v>252949</v>
      </c>
      <c r="V517" s="287">
        <v>155125</v>
      </c>
      <c r="W517" s="287">
        <v>182813</v>
      </c>
      <c r="X517" s="287">
        <v>176746</v>
      </c>
      <c r="Y517" s="287">
        <v>150243</v>
      </c>
      <c r="Z517" s="287">
        <v>162408</v>
      </c>
      <c r="AA517" s="287">
        <v>177311</v>
      </c>
      <c r="AB517" s="287">
        <v>210991</v>
      </c>
      <c r="AC517" s="287">
        <v>228714</v>
      </c>
      <c r="AD517" s="287">
        <v>264452</v>
      </c>
      <c r="AE517" s="287">
        <v>262993</v>
      </c>
    </row>
    <row r="518" spans="1:31" ht="25.5" x14ac:dyDescent="0.2">
      <c r="A518" s="68" t="s">
        <v>99</v>
      </c>
      <c r="H518" s="287">
        <v>0</v>
      </c>
      <c r="I518" s="287">
        <v>122113</v>
      </c>
      <c r="J518" s="287">
        <v>161333</v>
      </c>
      <c r="K518" s="287">
        <v>177073</v>
      </c>
      <c r="L518" s="287">
        <v>208884</v>
      </c>
      <c r="M518" s="287">
        <v>242902</v>
      </c>
      <c r="N518" s="287">
        <v>260927</v>
      </c>
      <c r="O518" s="287">
        <v>295006</v>
      </c>
      <c r="P518" s="287">
        <v>321150</v>
      </c>
      <c r="Q518" s="287">
        <v>355029</v>
      </c>
      <c r="R518" s="287">
        <v>391279</v>
      </c>
      <c r="S518" s="287">
        <v>451736</v>
      </c>
      <c r="T518" s="287">
        <v>499504</v>
      </c>
      <c r="U518" s="287">
        <v>513998</v>
      </c>
      <c r="V518" s="287">
        <v>282983</v>
      </c>
      <c r="W518" s="287">
        <v>439715</v>
      </c>
      <c r="X518" s="287">
        <v>426848</v>
      </c>
      <c r="Y518" s="287">
        <v>490494</v>
      </c>
      <c r="Z518" s="287">
        <v>505827</v>
      </c>
      <c r="AA518" s="287">
        <v>522065</v>
      </c>
      <c r="AB518" s="287">
        <v>607013</v>
      </c>
      <c r="AC518" s="287">
        <v>665047</v>
      </c>
      <c r="AD518" s="287">
        <v>710361</v>
      </c>
      <c r="AE518" s="287">
        <v>770818</v>
      </c>
    </row>
    <row r="519" spans="1:31" x14ac:dyDescent="0.2">
      <c r="A519" s="68" t="s">
        <v>100</v>
      </c>
      <c r="H519" s="287">
        <v>0</v>
      </c>
      <c r="I519" s="287">
        <v>34662</v>
      </c>
      <c r="J519" s="287">
        <v>47633</v>
      </c>
      <c r="K519" s="287">
        <v>46532</v>
      </c>
      <c r="L519" s="287">
        <v>58459</v>
      </c>
      <c r="M519" s="287">
        <v>57282</v>
      </c>
      <c r="N519" s="287">
        <v>61592</v>
      </c>
      <c r="O519" s="287">
        <v>76233</v>
      </c>
      <c r="P519" s="287">
        <v>93711</v>
      </c>
      <c r="Q519" s="287">
        <v>103698</v>
      </c>
      <c r="R519" s="287">
        <v>136024</v>
      </c>
      <c r="S519" s="287">
        <v>151576</v>
      </c>
      <c r="T519" s="287">
        <v>160574</v>
      </c>
      <c r="U519" s="287">
        <v>155491</v>
      </c>
      <c r="V519" s="287">
        <v>39365</v>
      </c>
      <c r="W519" s="287">
        <v>123331</v>
      </c>
      <c r="X519" s="287">
        <v>102962</v>
      </c>
      <c r="Y519" s="287">
        <v>119070</v>
      </c>
      <c r="Z519" s="287">
        <v>122300</v>
      </c>
      <c r="AA519" s="287">
        <v>136095</v>
      </c>
      <c r="AB519" s="287">
        <v>163008</v>
      </c>
      <c r="AC519" s="287">
        <v>192134</v>
      </c>
      <c r="AD519" s="287">
        <v>200239</v>
      </c>
      <c r="AE519" s="287">
        <v>224876</v>
      </c>
    </row>
    <row r="520" spans="1:31" x14ac:dyDescent="0.2">
      <c r="A520" s="68" t="s">
        <v>101</v>
      </c>
      <c r="H520" s="287">
        <v>0</v>
      </c>
      <c r="I520" s="287">
        <v>87451</v>
      </c>
      <c r="J520" s="287">
        <v>113700</v>
      </c>
      <c r="K520" s="287">
        <v>130541</v>
      </c>
      <c r="L520" s="287">
        <v>150425</v>
      </c>
      <c r="M520" s="287">
        <v>185620</v>
      </c>
      <c r="N520" s="287">
        <v>199335</v>
      </c>
      <c r="O520" s="287">
        <v>218773</v>
      </c>
      <c r="P520" s="287">
        <v>227439</v>
      </c>
      <c r="Q520" s="287">
        <v>251331</v>
      </c>
      <c r="R520" s="287">
        <v>255255</v>
      </c>
      <c r="S520" s="287">
        <v>300160</v>
      </c>
      <c r="T520" s="287">
        <v>338930</v>
      </c>
      <c r="U520" s="287">
        <v>358507</v>
      </c>
      <c r="V520" s="287">
        <v>243618</v>
      </c>
      <c r="W520" s="287">
        <v>316384</v>
      </c>
      <c r="X520" s="287">
        <v>323886</v>
      </c>
      <c r="Y520" s="287">
        <v>371424</v>
      </c>
      <c r="Z520" s="287">
        <v>383527</v>
      </c>
      <c r="AA520" s="287">
        <v>385970</v>
      </c>
      <c r="AB520" s="287">
        <v>444005</v>
      </c>
      <c r="AC520" s="287">
        <v>472913</v>
      </c>
      <c r="AD520" s="287">
        <v>510122</v>
      </c>
      <c r="AE520" s="287">
        <v>545942</v>
      </c>
    </row>
    <row r="521" spans="1:31" ht="25.5" x14ac:dyDescent="0.2">
      <c r="A521" s="68" t="s">
        <v>102</v>
      </c>
      <c r="H521" s="287">
        <v>0</v>
      </c>
      <c r="I521" s="287">
        <v>59845</v>
      </c>
      <c r="J521" s="287">
        <v>140952</v>
      </c>
      <c r="K521" s="287">
        <v>188768</v>
      </c>
      <c r="L521" s="287">
        <v>315122</v>
      </c>
      <c r="M521" s="287">
        <v>231420</v>
      </c>
      <c r="N521" s="287">
        <v>261119</v>
      </c>
      <c r="O521" s="287">
        <v>239012</v>
      </c>
      <c r="P521" s="287">
        <v>302792</v>
      </c>
      <c r="Q521" s="287">
        <v>415411</v>
      </c>
      <c r="R521" s="287">
        <v>561970</v>
      </c>
      <c r="S521" s="287">
        <v>514952</v>
      </c>
      <c r="T521" s="287">
        <v>549294</v>
      </c>
      <c r="U521" s="287">
        <v>387246</v>
      </c>
      <c r="V521" s="287">
        <v>338582</v>
      </c>
      <c r="W521" s="287">
        <v>428104</v>
      </c>
      <c r="X521" s="287">
        <v>637491</v>
      </c>
      <c r="Y521" s="287">
        <v>444085</v>
      </c>
      <c r="Z521" s="287">
        <v>506272</v>
      </c>
      <c r="AA521" s="287">
        <v>552592</v>
      </c>
      <c r="AB521" s="287">
        <v>568976</v>
      </c>
      <c r="AC521" s="287">
        <v>616022</v>
      </c>
      <c r="AD521" s="287">
        <v>639124</v>
      </c>
      <c r="AE521" s="287">
        <v>721542</v>
      </c>
    </row>
    <row r="522" spans="1:31" x14ac:dyDescent="0.2">
      <c r="A522" s="68" t="s">
        <v>103</v>
      </c>
      <c r="H522" s="287">
        <v>0</v>
      </c>
      <c r="I522" s="287">
        <v>62475</v>
      </c>
      <c r="J522" s="287">
        <v>79232</v>
      </c>
      <c r="K522" s="287">
        <v>112677</v>
      </c>
      <c r="L522" s="287">
        <v>132631</v>
      </c>
      <c r="M522" s="287">
        <v>205895</v>
      </c>
      <c r="N522" s="287">
        <v>203001</v>
      </c>
      <c r="O522" s="287">
        <v>237596</v>
      </c>
      <c r="P522" s="287">
        <v>291513</v>
      </c>
      <c r="Q522" s="287">
        <v>370811</v>
      </c>
      <c r="R522" s="287">
        <v>435243</v>
      </c>
      <c r="S522" s="287">
        <v>409093</v>
      </c>
      <c r="T522" s="287">
        <v>454917</v>
      </c>
      <c r="U522" s="287">
        <v>432304</v>
      </c>
      <c r="V522" s="287">
        <v>147392</v>
      </c>
      <c r="W522" s="287">
        <v>214074</v>
      </c>
      <c r="X522" s="287">
        <v>196967</v>
      </c>
      <c r="Y522" s="287">
        <v>203008</v>
      </c>
      <c r="Z522" s="287">
        <v>219406</v>
      </c>
      <c r="AA522" s="287">
        <v>265945</v>
      </c>
      <c r="AB522" s="287">
        <v>286463</v>
      </c>
      <c r="AC522" s="287">
        <v>311904</v>
      </c>
      <c r="AD522" s="287">
        <v>339680</v>
      </c>
      <c r="AE522" s="287">
        <v>360266</v>
      </c>
    </row>
    <row r="523" spans="1:31" x14ac:dyDescent="0.2">
      <c r="A523" s="68" t="s">
        <v>104</v>
      </c>
      <c r="H523" s="287">
        <v>0</v>
      </c>
      <c r="I523" s="287">
        <v>59442</v>
      </c>
      <c r="J523" s="287">
        <v>70167</v>
      </c>
      <c r="K523" s="287">
        <v>98666</v>
      </c>
      <c r="L523" s="287">
        <v>106668</v>
      </c>
      <c r="M523" s="287">
        <v>121423</v>
      </c>
      <c r="N523" s="287">
        <v>143761</v>
      </c>
      <c r="O523" s="287">
        <v>165483</v>
      </c>
      <c r="P523" s="287">
        <v>167624</v>
      </c>
      <c r="Q523" s="287">
        <v>186264</v>
      </c>
      <c r="R523" s="287">
        <v>203533</v>
      </c>
      <c r="S523" s="287">
        <v>240483</v>
      </c>
      <c r="T523" s="287">
        <v>272036</v>
      </c>
      <c r="U523" s="287">
        <v>291663</v>
      </c>
      <c r="V523" s="287">
        <v>516700</v>
      </c>
      <c r="W523" s="287">
        <v>669686</v>
      </c>
      <c r="X523" s="287">
        <v>702261</v>
      </c>
      <c r="Y523" s="287">
        <v>710543</v>
      </c>
      <c r="Z523" s="287">
        <v>712122</v>
      </c>
      <c r="AA523" s="287">
        <v>782543</v>
      </c>
      <c r="AB523" s="287">
        <v>904819</v>
      </c>
      <c r="AC523" s="287">
        <v>644161</v>
      </c>
      <c r="AD523" s="287">
        <v>682562</v>
      </c>
      <c r="AE523" s="287">
        <v>551778</v>
      </c>
    </row>
    <row r="524" spans="1:31" x14ac:dyDescent="0.2">
      <c r="A524" s="68" t="s">
        <v>105</v>
      </c>
      <c r="H524" s="287">
        <v>0</v>
      </c>
      <c r="I524" s="287">
        <v>84848</v>
      </c>
      <c r="J524" s="287">
        <v>160488</v>
      </c>
      <c r="K524" s="287">
        <v>223853</v>
      </c>
      <c r="L524" s="287">
        <v>248000</v>
      </c>
      <c r="M524" s="287">
        <v>343060</v>
      </c>
      <c r="N524" s="287">
        <v>356625</v>
      </c>
      <c r="O524" s="287">
        <v>397097</v>
      </c>
      <c r="P524" s="287">
        <v>473162</v>
      </c>
      <c r="Q524" s="287">
        <v>488032</v>
      </c>
      <c r="R524" s="287">
        <v>557944</v>
      </c>
      <c r="S524" s="287">
        <v>706358</v>
      </c>
      <c r="T524" s="287">
        <v>956343</v>
      </c>
      <c r="U524" s="287">
        <v>824000</v>
      </c>
      <c r="V524" s="287">
        <v>646615</v>
      </c>
      <c r="W524" s="287">
        <v>875302</v>
      </c>
      <c r="X524" s="287">
        <v>877507</v>
      </c>
      <c r="Y524" s="287">
        <v>887049</v>
      </c>
      <c r="Z524" s="287">
        <v>929164</v>
      </c>
      <c r="AA524" s="287">
        <v>1190218</v>
      </c>
      <c r="AB524" s="287">
        <v>1456832</v>
      </c>
      <c r="AC524" s="287">
        <v>1568236</v>
      </c>
      <c r="AD524" s="287">
        <v>1573519</v>
      </c>
      <c r="AE524" s="287">
        <v>1559100</v>
      </c>
    </row>
    <row r="525" spans="1:31" x14ac:dyDescent="0.2">
      <c r="A525" s="68" t="s">
        <v>106</v>
      </c>
      <c r="H525" s="287">
        <v>0</v>
      </c>
      <c r="I525" s="287">
        <v>81414</v>
      </c>
      <c r="J525" s="287">
        <v>154963</v>
      </c>
      <c r="K525" s="287">
        <v>216023</v>
      </c>
      <c r="L525" s="287">
        <v>239287</v>
      </c>
      <c r="M525" s="287">
        <v>331466</v>
      </c>
      <c r="N525" s="287">
        <v>345644</v>
      </c>
      <c r="O525" s="287">
        <v>378763</v>
      </c>
      <c r="P525" s="287">
        <v>452318</v>
      </c>
      <c r="Q525" s="287">
        <v>464332</v>
      </c>
      <c r="R525" s="287">
        <v>535050</v>
      </c>
      <c r="S525" s="287">
        <v>679318</v>
      </c>
      <c r="T525" s="287">
        <v>930603</v>
      </c>
      <c r="U525" s="287">
        <v>777386</v>
      </c>
      <c r="V525" s="287">
        <v>618443</v>
      </c>
      <c r="W525" s="287">
        <v>840896</v>
      </c>
      <c r="X525" s="287">
        <v>840073</v>
      </c>
      <c r="Y525" s="287">
        <v>850747</v>
      </c>
      <c r="Z525" s="287">
        <v>893925</v>
      </c>
      <c r="AA525" s="287">
        <v>1139855</v>
      </c>
      <c r="AB525" s="287">
        <v>1407645</v>
      </c>
      <c r="AC525" s="287">
        <v>1519221</v>
      </c>
      <c r="AD525" s="287">
        <v>1517541</v>
      </c>
      <c r="AE525" s="287">
        <v>1497438</v>
      </c>
    </row>
    <row r="526" spans="1:31" x14ac:dyDescent="0.2">
      <c r="A526" s="68" t="s">
        <v>107</v>
      </c>
      <c r="H526" s="287">
        <v>0</v>
      </c>
      <c r="I526" s="287">
        <v>3434</v>
      </c>
      <c r="J526" s="287">
        <v>5525</v>
      </c>
      <c r="K526" s="287">
        <v>7830</v>
      </c>
      <c r="L526" s="287">
        <v>8713</v>
      </c>
      <c r="M526" s="287">
        <v>11594</v>
      </c>
      <c r="N526" s="287">
        <v>10981</v>
      </c>
      <c r="O526" s="287">
        <v>18334</v>
      </c>
      <c r="P526" s="287">
        <v>20844</v>
      </c>
      <c r="Q526" s="287">
        <v>23700</v>
      </c>
      <c r="R526" s="287">
        <v>22894</v>
      </c>
      <c r="S526" s="287">
        <v>27040</v>
      </c>
      <c r="T526" s="287">
        <v>25740</v>
      </c>
      <c r="U526" s="287">
        <v>46614</v>
      </c>
      <c r="V526" s="287">
        <v>28172</v>
      </c>
      <c r="W526" s="287">
        <v>34406</v>
      </c>
      <c r="X526" s="287">
        <v>37434</v>
      </c>
      <c r="Y526" s="287">
        <v>36302</v>
      </c>
      <c r="Z526" s="287">
        <v>35239</v>
      </c>
      <c r="AA526" s="287">
        <v>50363</v>
      </c>
      <c r="AB526" s="287">
        <v>49187</v>
      </c>
      <c r="AC526" s="287">
        <v>49015</v>
      </c>
      <c r="AD526" s="287">
        <v>55978</v>
      </c>
      <c r="AE526" s="287">
        <v>61662</v>
      </c>
    </row>
    <row r="527" spans="1:31" ht="25.5" x14ac:dyDescent="0.2">
      <c r="A527" s="68" t="s">
        <v>108</v>
      </c>
      <c r="H527" s="287">
        <v>0</v>
      </c>
      <c r="I527" s="287">
        <v>46594</v>
      </c>
      <c r="J527" s="287">
        <v>64625</v>
      </c>
      <c r="K527" s="287">
        <v>80815</v>
      </c>
      <c r="L527" s="287">
        <v>88142</v>
      </c>
      <c r="M527" s="287">
        <v>109162</v>
      </c>
      <c r="N527" s="287">
        <v>124049</v>
      </c>
      <c r="O527" s="287">
        <v>147280</v>
      </c>
      <c r="P527" s="287">
        <v>148179</v>
      </c>
      <c r="Q527" s="287">
        <v>162055</v>
      </c>
      <c r="R527" s="287">
        <v>174024</v>
      </c>
      <c r="S527" s="287">
        <v>191379</v>
      </c>
      <c r="T527" s="287">
        <v>203679</v>
      </c>
      <c r="U527" s="287">
        <v>221155</v>
      </c>
      <c r="V527" s="287">
        <v>231324</v>
      </c>
      <c r="W527" s="287">
        <v>266068</v>
      </c>
      <c r="X527" s="287">
        <v>262025</v>
      </c>
      <c r="Y527" s="287">
        <v>295947</v>
      </c>
      <c r="Z527" s="287">
        <v>298253</v>
      </c>
      <c r="AA527" s="287">
        <v>316676</v>
      </c>
      <c r="AB527" s="287">
        <v>344411</v>
      </c>
      <c r="AC527" s="287">
        <v>379226</v>
      </c>
      <c r="AD527" s="287">
        <v>408917</v>
      </c>
      <c r="AE527" s="287">
        <v>482063</v>
      </c>
    </row>
    <row r="528" spans="1:31" ht="25.5" x14ac:dyDescent="0.2">
      <c r="A528" s="68" t="s">
        <v>109</v>
      </c>
      <c r="H528" s="287">
        <v>0</v>
      </c>
      <c r="I528" s="287">
        <v>29434</v>
      </c>
      <c r="J528" s="287">
        <v>41002</v>
      </c>
      <c r="K528" s="287">
        <v>51896</v>
      </c>
      <c r="L528" s="287">
        <v>54526</v>
      </c>
      <c r="M528" s="287">
        <v>68957</v>
      </c>
      <c r="N528" s="287">
        <v>78235</v>
      </c>
      <c r="O528" s="287">
        <v>89934</v>
      </c>
      <c r="P528" s="287">
        <v>90126</v>
      </c>
      <c r="Q528" s="287">
        <v>98574</v>
      </c>
      <c r="R528" s="287">
        <v>106925</v>
      </c>
      <c r="S528" s="287">
        <v>109552</v>
      </c>
      <c r="T528" s="287">
        <v>119251</v>
      </c>
      <c r="U528" s="287">
        <v>125923</v>
      </c>
      <c r="V528" s="287">
        <v>120418</v>
      </c>
      <c r="W528" s="287">
        <v>150020</v>
      </c>
      <c r="X528" s="287">
        <v>145988</v>
      </c>
      <c r="Y528" s="287">
        <v>156350</v>
      </c>
      <c r="Z528" s="287">
        <v>173212</v>
      </c>
      <c r="AA528" s="287">
        <v>183592</v>
      </c>
      <c r="AB528" s="287">
        <v>216223</v>
      </c>
      <c r="AC528" s="287">
        <v>246613</v>
      </c>
      <c r="AD528" s="287">
        <v>261254</v>
      </c>
      <c r="AE528" s="287">
        <v>252025</v>
      </c>
    </row>
    <row r="529" spans="1:31" ht="25.5" x14ac:dyDescent="0.2">
      <c r="A529" s="68" t="s">
        <v>110</v>
      </c>
      <c r="H529" s="287">
        <v>0</v>
      </c>
      <c r="I529" s="287">
        <v>17160</v>
      </c>
      <c r="J529" s="287">
        <v>23623</v>
      </c>
      <c r="K529" s="287">
        <v>28919</v>
      </c>
      <c r="L529" s="287">
        <v>33616</v>
      </c>
      <c r="M529" s="287">
        <v>40205</v>
      </c>
      <c r="N529" s="287">
        <v>45814</v>
      </c>
      <c r="O529" s="287">
        <v>57346</v>
      </c>
      <c r="P529" s="287">
        <v>58053</v>
      </c>
      <c r="Q529" s="287">
        <v>63481</v>
      </c>
      <c r="R529" s="287">
        <v>67099</v>
      </c>
      <c r="S529" s="287">
        <v>81827</v>
      </c>
      <c r="T529" s="287">
        <v>84428</v>
      </c>
      <c r="U529" s="287">
        <v>95232</v>
      </c>
      <c r="V529" s="287">
        <v>110906</v>
      </c>
      <c r="W529" s="287">
        <v>116048</v>
      </c>
      <c r="X529" s="287">
        <v>116037</v>
      </c>
      <c r="Y529" s="287">
        <v>139597</v>
      </c>
      <c r="Z529" s="287">
        <v>125041</v>
      </c>
      <c r="AA529" s="287">
        <v>133084</v>
      </c>
      <c r="AB529" s="287">
        <v>128188</v>
      </c>
      <c r="AC529" s="287">
        <v>132613</v>
      </c>
      <c r="AD529" s="287">
        <v>147663</v>
      </c>
      <c r="AE529" s="287">
        <v>230038</v>
      </c>
    </row>
    <row r="530" spans="1:31" ht="25.5" x14ac:dyDescent="0.2">
      <c r="A530" s="68" t="s">
        <v>111</v>
      </c>
      <c r="H530" s="287">
        <v>0</v>
      </c>
      <c r="I530" s="287">
        <v>133166</v>
      </c>
      <c r="J530" s="287">
        <v>168048</v>
      </c>
      <c r="K530" s="287">
        <v>232587</v>
      </c>
      <c r="L530" s="287">
        <v>281355</v>
      </c>
      <c r="M530" s="287">
        <v>317161</v>
      </c>
      <c r="N530" s="287">
        <v>305482</v>
      </c>
      <c r="O530" s="287">
        <v>317912</v>
      </c>
      <c r="P530" s="287">
        <v>300842</v>
      </c>
      <c r="Q530" s="287">
        <v>393861</v>
      </c>
      <c r="R530" s="287">
        <v>379278</v>
      </c>
      <c r="S530" s="287">
        <v>457919</v>
      </c>
      <c r="T530" s="287">
        <v>437319</v>
      </c>
      <c r="U530" s="287">
        <v>480744</v>
      </c>
      <c r="V530" s="287">
        <v>589075</v>
      </c>
      <c r="W530" s="287">
        <v>644530</v>
      </c>
      <c r="X530" s="287">
        <v>586706</v>
      </c>
      <c r="Y530" s="287">
        <v>543608</v>
      </c>
      <c r="Z530" s="287">
        <v>571632</v>
      </c>
      <c r="AA530" s="287">
        <v>557458</v>
      </c>
      <c r="AB530" s="287">
        <v>568998</v>
      </c>
      <c r="AC530" s="287">
        <v>671005</v>
      </c>
      <c r="AD530" s="287">
        <v>597656</v>
      </c>
      <c r="AE530" s="287">
        <v>518038</v>
      </c>
    </row>
    <row r="531" spans="1:31" x14ac:dyDescent="0.2">
      <c r="A531" s="68" t="s">
        <v>112</v>
      </c>
      <c r="H531" s="287">
        <v>0</v>
      </c>
      <c r="I531" s="287">
        <v>43654</v>
      </c>
      <c r="J531" s="287">
        <v>54538</v>
      </c>
      <c r="K531" s="287">
        <v>74781</v>
      </c>
      <c r="L531" s="287">
        <v>92126</v>
      </c>
      <c r="M531" s="287">
        <v>103155</v>
      </c>
      <c r="N531" s="287">
        <v>114176</v>
      </c>
      <c r="O531" s="287">
        <v>133661</v>
      </c>
      <c r="P531" s="287">
        <v>147582</v>
      </c>
      <c r="Q531" s="287">
        <v>173026</v>
      </c>
      <c r="R531" s="287">
        <v>198405</v>
      </c>
      <c r="S531" s="287">
        <v>214467</v>
      </c>
      <c r="T531" s="287">
        <v>228599</v>
      </c>
      <c r="U531" s="287">
        <v>231196</v>
      </c>
      <c r="V531" s="287">
        <v>262441</v>
      </c>
      <c r="W531" s="287">
        <v>274996</v>
      </c>
      <c r="X531" s="287">
        <v>274783</v>
      </c>
      <c r="Y531" s="287">
        <v>267964</v>
      </c>
      <c r="Z531" s="287">
        <v>273273</v>
      </c>
      <c r="AA531" s="287">
        <v>262539</v>
      </c>
      <c r="AB531" s="287">
        <v>278184</v>
      </c>
      <c r="AC531" s="287">
        <v>303520</v>
      </c>
      <c r="AD531" s="287">
        <v>310838</v>
      </c>
      <c r="AE531" s="287">
        <v>307945</v>
      </c>
    </row>
    <row r="532" spans="1:31" x14ac:dyDescent="0.2">
      <c r="A532" s="68" t="s">
        <v>113</v>
      </c>
      <c r="H532" s="287">
        <v>0</v>
      </c>
      <c r="I532" s="287">
        <v>24336</v>
      </c>
      <c r="J532" s="287">
        <v>28404</v>
      </c>
      <c r="K532" s="287">
        <v>36201</v>
      </c>
      <c r="L532" s="287">
        <v>42581</v>
      </c>
      <c r="M532" s="287">
        <v>48572</v>
      </c>
      <c r="N532" s="287">
        <v>53051</v>
      </c>
      <c r="O532" s="287">
        <v>62159</v>
      </c>
      <c r="P532" s="287">
        <v>67844</v>
      </c>
      <c r="Q532" s="287">
        <v>73634</v>
      </c>
      <c r="R532" s="287">
        <v>78835</v>
      </c>
      <c r="S532" s="287">
        <v>85020</v>
      </c>
      <c r="T532" s="287">
        <v>87658</v>
      </c>
      <c r="U532" s="287">
        <v>92711</v>
      </c>
      <c r="V532" s="287">
        <v>102136</v>
      </c>
      <c r="W532" s="287">
        <v>109417</v>
      </c>
      <c r="X532" s="287">
        <v>108205</v>
      </c>
      <c r="Y532" s="287">
        <v>115362</v>
      </c>
      <c r="Z532" s="287">
        <v>119462</v>
      </c>
      <c r="AA532" s="287">
        <v>111654</v>
      </c>
      <c r="AB532" s="287">
        <v>118549</v>
      </c>
      <c r="AC532" s="287">
        <v>121420</v>
      </c>
      <c r="AD532" s="287">
        <v>124728</v>
      </c>
      <c r="AE532" s="287">
        <v>118400</v>
      </c>
    </row>
    <row r="533" spans="1:31" ht="51" x14ac:dyDescent="0.2">
      <c r="A533" s="68" t="s">
        <v>114</v>
      </c>
      <c r="H533" s="287">
        <v>0</v>
      </c>
      <c r="I533" s="287">
        <v>19318</v>
      </c>
      <c r="J533" s="287">
        <v>26134</v>
      </c>
      <c r="K533" s="287">
        <v>38580</v>
      </c>
      <c r="L533" s="287">
        <v>49545</v>
      </c>
      <c r="M533" s="287">
        <v>54583</v>
      </c>
      <c r="N533" s="287">
        <v>61125</v>
      </c>
      <c r="O533" s="287">
        <v>71502</v>
      </c>
      <c r="P533" s="287">
        <v>79738</v>
      </c>
      <c r="Q533" s="287">
        <v>99392</v>
      </c>
      <c r="R533" s="287">
        <v>119570</v>
      </c>
      <c r="S533" s="287">
        <v>129447</v>
      </c>
      <c r="T533" s="287">
        <v>140941</v>
      </c>
      <c r="U533" s="287">
        <v>138485</v>
      </c>
      <c r="V533" s="287">
        <v>160305</v>
      </c>
      <c r="W533" s="287">
        <v>165579</v>
      </c>
      <c r="X533" s="287">
        <v>166578</v>
      </c>
      <c r="Y533" s="287">
        <v>152602</v>
      </c>
      <c r="Z533" s="287">
        <v>153811</v>
      </c>
      <c r="AA533" s="287">
        <v>150885</v>
      </c>
      <c r="AB533" s="287">
        <v>159635</v>
      </c>
      <c r="AC533" s="287">
        <v>182100</v>
      </c>
      <c r="AD533" s="287">
        <v>186110</v>
      </c>
      <c r="AE533" s="287">
        <v>189545</v>
      </c>
    </row>
    <row r="534" spans="1:31" x14ac:dyDescent="0.2">
      <c r="A534" s="68" t="s">
        <v>115</v>
      </c>
      <c r="H534" s="287">
        <v>0</v>
      </c>
      <c r="I534" s="287">
        <v>228992</v>
      </c>
      <c r="J534" s="287">
        <v>297587</v>
      </c>
      <c r="K534" s="287">
        <v>407782</v>
      </c>
      <c r="L534" s="287">
        <v>461941</v>
      </c>
      <c r="M534" s="287">
        <v>547866</v>
      </c>
      <c r="N534" s="287">
        <v>619191</v>
      </c>
      <c r="O534" s="287">
        <v>816334</v>
      </c>
      <c r="P534" s="287">
        <v>872262</v>
      </c>
      <c r="Q534" s="287">
        <v>905964</v>
      </c>
      <c r="R534" s="287">
        <v>1070772</v>
      </c>
      <c r="S534" s="287">
        <v>1074723</v>
      </c>
      <c r="T534" s="287">
        <v>1027360</v>
      </c>
      <c r="U534" s="287">
        <v>979049</v>
      </c>
      <c r="V534" s="287">
        <v>1096697</v>
      </c>
      <c r="W534" s="287">
        <v>982072</v>
      </c>
      <c r="X534" s="287">
        <v>987226</v>
      </c>
      <c r="Y534" s="287">
        <v>931197</v>
      </c>
      <c r="Z534" s="287">
        <v>996501</v>
      </c>
      <c r="AA534" s="287">
        <v>1121100</v>
      </c>
      <c r="AB534" s="287">
        <v>1230141</v>
      </c>
      <c r="AC534" s="287">
        <v>1050178</v>
      </c>
      <c r="AD534" s="287">
        <v>1327343</v>
      </c>
      <c r="AE534" s="287">
        <v>1681319</v>
      </c>
    </row>
    <row r="535" spans="1:31" x14ac:dyDescent="0.2">
      <c r="A535" s="68" t="s">
        <v>116</v>
      </c>
      <c r="H535" s="287">
        <v>0</v>
      </c>
      <c r="I535" s="287">
        <v>418457</v>
      </c>
      <c r="J535" s="287">
        <v>570035</v>
      </c>
      <c r="K535" s="287">
        <v>735974</v>
      </c>
      <c r="L535" s="287">
        <v>891775</v>
      </c>
      <c r="M535" s="287">
        <v>1027477</v>
      </c>
      <c r="N535" s="287">
        <v>1114348</v>
      </c>
      <c r="O535" s="287">
        <v>1527443</v>
      </c>
      <c r="P535" s="287">
        <v>1708789</v>
      </c>
      <c r="Q535" s="287">
        <v>1684127</v>
      </c>
      <c r="R535" s="287">
        <v>1953018</v>
      </c>
      <c r="S535" s="287">
        <v>2139664</v>
      </c>
      <c r="T535" s="287">
        <v>2120693</v>
      </c>
      <c r="U535" s="287">
        <v>2346596</v>
      </c>
      <c r="V535" s="287">
        <v>2064689</v>
      </c>
      <c r="W535" s="287">
        <v>2176443</v>
      </c>
      <c r="X535" s="287">
        <v>2304238</v>
      </c>
      <c r="Y535" s="287">
        <v>2432322</v>
      </c>
      <c r="Z535" s="287">
        <v>2589428</v>
      </c>
      <c r="AA535" s="287">
        <v>2817541</v>
      </c>
      <c r="AB535" s="287">
        <v>3017207</v>
      </c>
      <c r="AC535" s="287">
        <v>3076098</v>
      </c>
      <c r="AD535" s="287">
        <v>3298943</v>
      </c>
      <c r="AE535" s="287">
        <v>3871365</v>
      </c>
    </row>
    <row r="536" spans="1:31" ht="25.5" x14ac:dyDescent="0.2">
      <c r="A536" s="68" t="s">
        <v>118</v>
      </c>
      <c r="H536" s="287">
        <v>0</v>
      </c>
      <c r="I536" s="287">
        <v>49540</v>
      </c>
      <c r="J536" s="287">
        <v>66352</v>
      </c>
      <c r="K536" s="287">
        <v>90340</v>
      </c>
      <c r="L536" s="287">
        <v>107975</v>
      </c>
      <c r="M536" s="287">
        <v>127928</v>
      </c>
      <c r="N536" s="287">
        <v>141049</v>
      </c>
      <c r="O536" s="287">
        <v>213339</v>
      </c>
      <c r="P536" s="287">
        <v>221551</v>
      </c>
      <c r="Q536" s="287">
        <v>204428</v>
      </c>
      <c r="R536" s="287">
        <v>220146</v>
      </c>
      <c r="S536" s="287">
        <v>231052</v>
      </c>
      <c r="T536" s="287">
        <v>257027</v>
      </c>
      <c r="U536" s="287">
        <v>297982</v>
      </c>
      <c r="V536" s="287">
        <v>252537</v>
      </c>
      <c r="W536" s="287">
        <v>218009</v>
      </c>
      <c r="X536" s="287">
        <v>252388</v>
      </c>
      <c r="Y536" s="287">
        <v>259830</v>
      </c>
      <c r="Z536" s="287">
        <v>265089</v>
      </c>
      <c r="AA536" s="287">
        <v>300218</v>
      </c>
      <c r="AB536" s="287">
        <v>311816</v>
      </c>
      <c r="AC536" s="287">
        <v>330595</v>
      </c>
      <c r="AD536" s="287">
        <v>366457</v>
      </c>
      <c r="AE536" s="287">
        <v>487828</v>
      </c>
    </row>
    <row r="537" spans="1:31" ht="25.5" x14ac:dyDescent="0.2">
      <c r="A537" s="68" t="s">
        <v>119</v>
      </c>
      <c r="H537" s="287">
        <v>0</v>
      </c>
      <c r="I537" s="287">
        <v>182999</v>
      </c>
      <c r="J537" s="287">
        <v>258614</v>
      </c>
      <c r="K537" s="287">
        <v>355754</v>
      </c>
      <c r="L537" s="287">
        <v>417611</v>
      </c>
      <c r="M537" s="287">
        <v>482401</v>
      </c>
      <c r="N537" s="287">
        <v>533674</v>
      </c>
      <c r="O537" s="287">
        <v>715260</v>
      </c>
      <c r="P537" s="287">
        <v>797291</v>
      </c>
      <c r="Q537" s="287">
        <v>798373</v>
      </c>
      <c r="R537" s="287">
        <v>924792</v>
      </c>
      <c r="S537" s="287">
        <v>1058940</v>
      </c>
      <c r="T537" s="287">
        <v>1048310</v>
      </c>
      <c r="U537" s="287">
        <v>1142197</v>
      </c>
      <c r="V537" s="287">
        <v>957778</v>
      </c>
      <c r="W537" s="287">
        <v>1099929</v>
      </c>
      <c r="X537" s="287">
        <v>1154978</v>
      </c>
      <c r="Y537" s="287">
        <v>1209917</v>
      </c>
      <c r="Z537" s="287">
        <v>1282908</v>
      </c>
      <c r="AA537" s="287">
        <v>1362963</v>
      </c>
      <c r="AB537" s="287">
        <v>1455511</v>
      </c>
      <c r="AC537" s="287">
        <v>1453237</v>
      </c>
      <c r="AD537" s="287">
        <v>1498531</v>
      </c>
      <c r="AE537" s="287">
        <v>1737032</v>
      </c>
    </row>
    <row r="538" spans="1:31" ht="25.5" x14ac:dyDescent="0.2">
      <c r="A538" s="68" t="s">
        <v>120</v>
      </c>
      <c r="H538" s="287">
        <v>0</v>
      </c>
      <c r="I538" s="287">
        <v>185918</v>
      </c>
      <c r="J538" s="287">
        <v>245069</v>
      </c>
      <c r="K538" s="287">
        <v>289880</v>
      </c>
      <c r="L538" s="287">
        <v>366189</v>
      </c>
      <c r="M538" s="287">
        <v>417148</v>
      </c>
      <c r="N538" s="287">
        <v>439625</v>
      </c>
      <c r="O538" s="287">
        <v>598844</v>
      </c>
      <c r="P538" s="287">
        <v>689947</v>
      </c>
      <c r="Q538" s="287">
        <v>681326</v>
      </c>
      <c r="R538" s="287">
        <v>808080</v>
      </c>
      <c r="S538" s="287">
        <v>849672</v>
      </c>
      <c r="T538" s="287">
        <v>815356</v>
      </c>
      <c r="U538" s="287">
        <v>906417</v>
      </c>
      <c r="V538" s="287">
        <v>854374</v>
      </c>
      <c r="W538" s="287">
        <v>858505</v>
      </c>
      <c r="X538" s="287">
        <v>896872</v>
      </c>
      <c r="Y538" s="287">
        <v>962575</v>
      </c>
      <c r="Z538" s="287">
        <v>1041431</v>
      </c>
      <c r="AA538" s="287">
        <v>1154360</v>
      </c>
      <c r="AB538" s="287">
        <v>1249880</v>
      </c>
      <c r="AC538" s="287">
        <v>1292266</v>
      </c>
      <c r="AD538" s="287">
        <v>1433955</v>
      </c>
      <c r="AE538" s="287">
        <v>1646505</v>
      </c>
    </row>
    <row r="539" spans="1:31" x14ac:dyDescent="0.2">
      <c r="A539" s="68" t="s">
        <v>121</v>
      </c>
      <c r="H539" s="287">
        <v>0</v>
      </c>
      <c r="I539" s="287">
        <v>295158</v>
      </c>
      <c r="J539" s="287">
        <v>385241</v>
      </c>
      <c r="K539" s="287">
        <v>463013</v>
      </c>
      <c r="L539" s="287">
        <v>560743</v>
      </c>
      <c r="M539" s="287">
        <v>616116</v>
      </c>
      <c r="N539" s="287">
        <v>695706</v>
      </c>
      <c r="O539" s="287">
        <v>778564</v>
      </c>
      <c r="P539" s="287">
        <v>812788</v>
      </c>
      <c r="Q539" s="287">
        <v>890138</v>
      </c>
      <c r="R539" s="287">
        <v>992672</v>
      </c>
      <c r="S539" s="287">
        <v>1066791</v>
      </c>
      <c r="T539" s="287">
        <v>1196406</v>
      </c>
      <c r="U539" s="287">
        <v>1239218</v>
      </c>
      <c r="V539" s="287">
        <v>1221011</v>
      </c>
      <c r="W539" s="287">
        <v>1363033</v>
      </c>
      <c r="X539" s="287">
        <v>1413130</v>
      </c>
      <c r="Y539" s="287">
        <v>1523758</v>
      </c>
      <c r="Z539" s="287">
        <v>1557732</v>
      </c>
      <c r="AA539" s="287">
        <v>1719863</v>
      </c>
      <c r="AB539" s="287">
        <v>1833542</v>
      </c>
      <c r="AC539" s="287">
        <v>2004057</v>
      </c>
      <c r="AD539" s="287">
        <v>2068319</v>
      </c>
      <c r="AE539" s="287">
        <v>2124547</v>
      </c>
    </row>
    <row r="540" spans="1:31" x14ac:dyDescent="0.2">
      <c r="A540" s="68" t="s">
        <v>122</v>
      </c>
      <c r="H540" s="287">
        <v>0</v>
      </c>
      <c r="I540" s="287">
        <v>213424</v>
      </c>
      <c r="J540" s="287">
        <v>280216</v>
      </c>
      <c r="K540" s="287">
        <v>335835</v>
      </c>
      <c r="L540" s="287">
        <v>403311</v>
      </c>
      <c r="M540" s="287">
        <v>429689</v>
      </c>
      <c r="N540" s="287">
        <v>455219</v>
      </c>
      <c r="O540" s="287">
        <v>501257</v>
      </c>
      <c r="P540" s="287">
        <v>533522</v>
      </c>
      <c r="Q540" s="287">
        <v>576055</v>
      </c>
      <c r="R540" s="287">
        <v>628468</v>
      </c>
      <c r="S540" s="287">
        <v>570656</v>
      </c>
      <c r="T540" s="287">
        <v>715380</v>
      </c>
      <c r="U540" s="287">
        <v>647569</v>
      </c>
      <c r="V540" s="287">
        <v>611864</v>
      </c>
      <c r="W540" s="287">
        <v>702593</v>
      </c>
      <c r="X540" s="287">
        <v>726197</v>
      </c>
      <c r="Y540" s="287">
        <v>720659</v>
      </c>
      <c r="Z540" s="287">
        <v>768744</v>
      </c>
      <c r="AA540" s="287">
        <v>837850</v>
      </c>
      <c r="AB540" s="287">
        <v>912907</v>
      </c>
      <c r="AC540" s="287">
        <v>1010967</v>
      </c>
      <c r="AD540" s="287">
        <v>1046045</v>
      </c>
      <c r="AE540" s="287">
        <v>1072009</v>
      </c>
    </row>
    <row r="541" spans="1:31" x14ac:dyDescent="0.2">
      <c r="A541" s="68" t="s">
        <v>123</v>
      </c>
      <c r="H541" s="287">
        <v>0</v>
      </c>
      <c r="I541" s="287">
        <v>3426</v>
      </c>
      <c r="J541" s="287">
        <v>2081</v>
      </c>
      <c r="K541" s="287">
        <v>2175</v>
      </c>
      <c r="L541" s="287">
        <v>1878</v>
      </c>
      <c r="M541" s="287">
        <v>2426</v>
      </c>
      <c r="N541" s="287">
        <v>3153</v>
      </c>
      <c r="O541" s="287">
        <v>2886</v>
      </c>
      <c r="P541" s="287">
        <v>3710</v>
      </c>
      <c r="Q541" s="287">
        <v>2934</v>
      </c>
      <c r="R541" s="287">
        <v>4828</v>
      </c>
      <c r="S541" s="287">
        <v>4458</v>
      </c>
      <c r="T541" s="287">
        <v>4146</v>
      </c>
      <c r="U541" s="287">
        <v>4765</v>
      </c>
      <c r="V541" s="287">
        <v>3650</v>
      </c>
      <c r="W541" s="287">
        <v>3230</v>
      </c>
      <c r="X541" s="287">
        <v>2650</v>
      </c>
      <c r="Y541" s="287">
        <v>4280</v>
      </c>
      <c r="Z541" s="287">
        <v>2402</v>
      </c>
      <c r="AA541" s="287">
        <v>2602</v>
      </c>
      <c r="AB541" s="287">
        <v>3410</v>
      </c>
      <c r="AC541" s="287">
        <v>4056</v>
      </c>
      <c r="AD541" s="287">
        <v>4762</v>
      </c>
      <c r="AE541" s="287">
        <v>3721</v>
      </c>
    </row>
    <row r="542" spans="1:31" x14ac:dyDescent="0.2">
      <c r="A542" s="68" t="s">
        <v>124</v>
      </c>
      <c r="H542" s="287">
        <v>0</v>
      </c>
      <c r="I542" s="287">
        <v>6331</v>
      </c>
      <c r="J542" s="287">
        <v>11089</v>
      </c>
      <c r="K542" s="287">
        <v>8496</v>
      </c>
      <c r="L542" s="287">
        <v>15548</v>
      </c>
      <c r="M542" s="287">
        <v>9714</v>
      </c>
      <c r="N542" s="287">
        <v>8310</v>
      </c>
      <c r="O542" s="287">
        <v>11153</v>
      </c>
      <c r="P542" s="287">
        <v>20291</v>
      </c>
      <c r="Q542" s="287">
        <v>23941</v>
      </c>
      <c r="R542" s="287">
        <v>26639</v>
      </c>
      <c r="S542" s="287">
        <v>24634</v>
      </c>
      <c r="T542" s="287">
        <v>27271</v>
      </c>
      <c r="U542" s="287">
        <v>16158</v>
      </c>
      <c r="V542" s="287">
        <v>38123</v>
      </c>
      <c r="W542" s="287">
        <v>33128</v>
      </c>
      <c r="X542" s="287">
        <v>27208</v>
      </c>
      <c r="Y542" s="287">
        <v>45423</v>
      </c>
      <c r="Z542" s="287">
        <v>49937</v>
      </c>
      <c r="AA542" s="287">
        <v>83498</v>
      </c>
      <c r="AB542" s="287">
        <v>150005</v>
      </c>
      <c r="AC542" s="287">
        <v>199152</v>
      </c>
      <c r="AD542" s="287">
        <v>223941</v>
      </c>
      <c r="AE542" s="287">
        <v>194058</v>
      </c>
    </row>
    <row r="543" spans="1:31" ht="25.5" x14ac:dyDescent="0.2">
      <c r="A543" s="68" t="s">
        <v>125</v>
      </c>
      <c r="H543" s="287">
        <v>0</v>
      </c>
      <c r="I543" s="287">
        <v>36080</v>
      </c>
      <c r="J543" s="287">
        <v>47439</v>
      </c>
      <c r="K543" s="287">
        <v>61150</v>
      </c>
      <c r="L543" s="287">
        <v>77701</v>
      </c>
      <c r="M543" s="287">
        <v>98158</v>
      </c>
      <c r="N543" s="287">
        <v>116522</v>
      </c>
      <c r="O543" s="287">
        <v>136391</v>
      </c>
      <c r="P543" s="287">
        <v>145122</v>
      </c>
      <c r="Q543" s="287">
        <v>167650</v>
      </c>
      <c r="R543" s="287">
        <v>202300</v>
      </c>
      <c r="S543" s="287">
        <v>322643</v>
      </c>
      <c r="T543" s="287">
        <v>308470</v>
      </c>
      <c r="U543" s="287">
        <v>418201</v>
      </c>
      <c r="V543" s="287">
        <v>430083</v>
      </c>
      <c r="W543" s="287">
        <v>483880</v>
      </c>
      <c r="X543" s="287">
        <v>518398</v>
      </c>
      <c r="Y543" s="287">
        <v>614648</v>
      </c>
      <c r="Z543" s="287">
        <v>594515</v>
      </c>
      <c r="AA543" s="287">
        <v>644384</v>
      </c>
      <c r="AB543" s="287">
        <v>611876</v>
      </c>
      <c r="AC543" s="287">
        <v>629703</v>
      </c>
      <c r="AD543" s="287">
        <v>641022</v>
      </c>
      <c r="AE543" s="287">
        <v>690334</v>
      </c>
    </row>
    <row r="544" spans="1:31" x14ac:dyDescent="0.2">
      <c r="A544" s="68" t="s">
        <v>126</v>
      </c>
      <c r="H544" s="287">
        <v>0</v>
      </c>
      <c r="I544" s="287">
        <v>35897</v>
      </c>
      <c r="J544" s="287">
        <v>44416</v>
      </c>
      <c r="K544" s="287">
        <v>55357</v>
      </c>
      <c r="L544" s="287">
        <v>62305</v>
      </c>
      <c r="M544" s="287">
        <v>76129</v>
      </c>
      <c r="N544" s="287">
        <v>112502</v>
      </c>
      <c r="O544" s="287">
        <v>126877</v>
      </c>
      <c r="P544" s="287">
        <v>110143</v>
      </c>
      <c r="Q544" s="287">
        <v>119558</v>
      </c>
      <c r="R544" s="287">
        <v>130437</v>
      </c>
      <c r="S544" s="287">
        <v>144400</v>
      </c>
      <c r="T544" s="287">
        <v>141139</v>
      </c>
      <c r="U544" s="287">
        <v>152525</v>
      </c>
      <c r="V544" s="287">
        <v>137291</v>
      </c>
      <c r="W544" s="287">
        <v>140202</v>
      </c>
      <c r="X544" s="287">
        <v>138677</v>
      </c>
      <c r="Y544" s="287">
        <v>138748</v>
      </c>
      <c r="Z544" s="287">
        <v>142134</v>
      </c>
      <c r="AA544" s="287">
        <v>151529</v>
      </c>
      <c r="AB544" s="287">
        <v>155344</v>
      </c>
      <c r="AC544" s="287">
        <v>160179</v>
      </c>
      <c r="AD544" s="287">
        <v>152549</v>
      </c>
      <c r="AE544" s="287">
        <v>164425</v>
      </c>
    </row>
    <row r="545" spans="1:31" ht="25.5" x14ac:dyDescent="0.2">
      <c r="A545" s="68" t="s">
        <v>127</v>
      </c>
      <c r="H545" s="287">
        <v>0</v>
      </c>
      <c r="I545" s="287">
        <v>108807</v>
      </c>
      <c r="J545" s="287">
        <v>137993</v>
      </c>
      <c r="K545" s="287">
        <v>174432</v>
      </c>
      <c r="L545" s="287">
        <v>189188</v>
      </c>
      <c r="M545" s="287">
        <v>199767</v>
      </c>
      <c r="N545" s="287">
        <v>230264</v>
      </c>
      <c r="O545" s="287">
        <v>254607</v>
      </c>
      <c r="P545" s="287">
        <v>290552</v>
      </c>
      <c r="Q545" s="287">
        <v>350117</v>
      </c>
      <c r="R545" s="287">
        <v>375802</v>
      </c>
      <c r="S545" s="287">
        <v>395233</v>
      </c>
      <c r="T545" s="287">
        <v>439949</v>
      </c>
      <c r="U545" s="287">
        <v>417968</v>
      </c>
      <c r="V545" s="287">
        <v>426565</v>
      </c>
      <c r="W545" s="287">
        <v>402355</v>
      </c>
      <c r="X545" s="287">
        <v>423344</v>
      </c>
      <c r="Y545" s="287">
        <v>405081</v>
      </c>
      <c r="Z545" s="287">
        <v>383996</v>
      </c>
      <c r="AA545" s="287">
        <v>438213</v>
      </c>
      <c r="AB545" s="287">
        <v>474889</v>
      </c>
      <c r="AC545" s="287">
        <v>489152</v>
      </c>
      <c r="AD545" s="287">
        <v>543287</v>
      </c>
      <c r="AE545" s="287">
        <v>635306</v>
      </c>
    </row>
    <row r="546" spans="1:31" x14ac:dyDescent="0.2">
      <c r="A546" s="68" t="s">
        <v>128</v>
      </c>
      <c r="H546" s="287">
        <v>0</v>
      </c>
      <c r="I546" s="287">
        <v>198478</v>
      </c>
      <c r="J546" s="287">
        <v>280141</v>
      </c>
      <c r="K546" s="287">
        <v>378667</v>
      </c>
      <c r="L546" s="287">
        <v>461138</v>
      </c>
      <c r="M546" s="287">
        <v>562604</v>
      </c>
      <c r="N546" s="287">
        <v>615858</v>
      </c>
      <c r="O546" s="287">
        <v>743858</v>
      </c>
      <c r="P546" s="287">
        <v>848163</v>
      </c>
      <c r="Q546" s="287">
        <v>891070</v>
      </c>
      <c r="R546" s="287">
        <v>977131</v>
      </c>
      <c r="S546" s="287">
        <v>1054525</v>
      </c>
      <c r="T546" s="287">
        <v>1135964</v>
      </c>
      <c r="U546" s="287">
        <v>1209690</v>
      </c>
      <c r="V546" s="287">
        <v>1324462</v>
      </c>
      <c r="W546" s="287">
        <v>1274483</v>
      </c>
      <c r="X546" s="287">
        <v>1291733</v>
      </c>
      <c r="Y546" s="287">
        <v>1298581</v>
      </c>
      <c r="Z546" s="287">
        <v>1335191</v>
      </c>
      <c r="AA546" s="287">
        <v>1411841</v>
      </c>
      <c r="AB546" s="287">
        <v>1447250</v>
      </c>
      <c r="AC546" s="287">
        <v>1499819</v>
      </c>
      <c r="AD546" s="287">
        <v>1662930</v>
      </c>
      <c r="AE546" s="287">
        <v>1818067</v>
      </c>
    </row>
    <row r="547" spans="1:31" ht="25.5" x14ac:dyDescent="0.2">
      <c r="A547" s="68" t="s">
        <v>129</v>
      </c>
      <c r="H547" s="287">
        <v>0</v>
      </c>
      <c r="I547" s="287">
        <v>40678</v>
      </c>
      <c r="J547" s="287">
        <v>55906</v>
      </c>
      <c r="K547" s="287">
        <v>65923</v>
      </c>
      <c r="L547" s="287">
        <v>80395</v>
      </c>
      <c r="M547" s="287">
        <v>104934</v>
      </c>
      <c r="N547" s="287">
        <v>118203</v>
      </c>
      <c r="O547" s="287">
        <v>163837</v>
      </c>
      <c r="P547" s="287">
        <v>191379</v>
      </c>
      <c r="Q547" s="287">
        <v>185131</v>
      </c>
      <c r="R547" s="287">
        <v>203893</v>
      </c>
      <c r="S547" s="287">
        <v>243095</v>
      </c>
      <c r="T547" s="287">
        <v>285179</v>
      </c>
      <c r="U547" s="287">
        <v>264342</v>
      </c>
      <c r="V547" s="287">
        <v>301665</v>
      </c>
      <c r="W547" s="287">
        <v>342187</v>
      </c>
      <c r="X547" s="287">
        <v>333999</v>
      </c>
      <c r="Y547" s="287">
        <v>332014</v>
      </c>
      <c r="Z547" s="287">
        <v>354677</v>
      </c>
      <c r="AA547" s="287">
        <v>322254</v>
      </c>
      <c r="AB547" s="287">
        <v>286255</v>
      </c>
      <c r="AC547" s="287">
        <v>272626</v>
      </c>
      <c r="AD547" s="287">
        <v>326847</v>
      </c>
      <c r="AE547" s="287">
        <v>362516</v>
      </c>
    </row>
    <row r="548" spans="1:31" x14ac:dyDescent="0.2">
      <c r="A548" s="68" t="s">
        <v>130</v>
      </c>
      <c r="H548" s="287">
        <v>0</v>
      </c>
      <c r="I548" s="287">
        <v>21478</v>
      </c>
      <c r="J548" s="287">
        <v>29159</v>
      </c>
      <c r="K548" s="287">
        <v>33844</v>
      </c>
      <c r="L548" s="287">
        <v>35695</v>
      </c>
      <c r="M548" s="287">
        <v>51080</v>
      </c>
      <c r="N548" s="287">
        <v>59489</v>
      </c>
      <c r="O548" s="287">
        <v>80744</v>
      </c>
      <c r="P548" s="287">
        <v>87466</v>
      </c>
      <c r="Q548" s="287">
        <v>91921</v>
      </c>
      <c r="R548" s="287">
        <v>97340</v>
      </c>
      <c r="S548" s="287">
        <v>116939</v>
      </c>
      <c r="T548" s="287">
        <v>124283</v>
      </c>
      <c r="U548" s="287">
        <v>128075</v>
      </c>
      <c r="V548" s="287">
        <v>110290</v>
      </c>
      <c r="W548" s="287">
        <v>106107</v>
      </c>
      <c r="X548" s="287">
        <v>110823</v>
      </c>
      <c r="Y548" s="287">
        <v>111661</v>
      </c>
      <c r="Z548" s="287">
        <v>128827</v>
      </c>
      <c r="AA548" s="287">
        <v>116001</v>
      </c>
      <c r="AB548" s="287">
        <v>122283</v>
      </c>
      <c r="AC548" s="287">
        <v>135385</v>
      </c>
      <c r="AD548" s="287">
        <v>154561</v>
      </c>
      <c r="AE548" s="287">
        <v>154907</v>
      </c>
    </row>
    <row r="549" spans="1:31" ht="38.25" x14ac:dyDescent="0.2">
      <c r="A549" s="68" t="s">
        <v>131</v>
      </c>
      <c r="H549" s="287">
        <v>0</v>
      </c>
      <c r="I549" s="287">
        <v>19200</v>
      </c>
      <c r="J549" s="287">
        <v>26747</v>
      </c>
      <c r="K549" s="287">
        <v>32079</v>
      </c>
      <c r="L549" s="287">
        <v>44700</v>
      </c>
      <c r="M549" s="287">
        <v>53854</v>
      </c>
      <c r="N549" s="287">
        <v>58714</v>
      </c>
      <c r="O549" s="287">
        <v>83093</v>
      </c>
      <c r="P549" s="287">
        <v>103913</v>
      </c>
      <c r="Q549" s="287">
        <v>93210</v>
      </c>
      <c r="R549" s="287">
        <v>106553</v>
      </c>
      <c r="S549" s="287">
        <v>126156</v>
      </c>
      <c r="T549" s="287">
        <v>160896</v>
      </c>
      <c r="U549" s="287">
        <v>136267</v>
      </c>
      <c r="V549" s="287">
        <v>191375</v>
      </c>
      <c r="W549" s="287">
        <v>236080</v>
      </c>
      <c r="X549" s="287">
        <v>223176</v>
      </c>
      <c r="Y549" s="287">
        <v>220353</v>
      </c>
      <c r="Z549" s="287">
        <v>225850</v>
      </c>
      <c r="AA549" s="287">
        <v>206253</v>
      </c>
      <c r="AB549" s="287">
        <v>163972</v>
      </c>
      <c r="AC549" s="287">
        <v>137241</v>
      </c>
      <c r="AD549" s="287">
        <v>172286</v>
      </c>
      <c r="AE549" s="287">
        <v>207609</v>
      </c>
    </row>
    <row r="550" spans="1:31" x14ac:dyDescent="0.2">
      <c r="A550" s="68" t="s">
        <v>132</v>
      </c>
      <c r="H550" s="287">
        <v>0</v>
      </c>
      <c r="I550" s="287">
        <v>123590</v>
      </c>
      <c r="J550" s="287">
        <v>175447</v>
      </c>
      <c r="K550" s="287">
        <v>237726</v>
      </c>
      <c r="L550" s="287">
        <v>283378</v>
      </c>
      <c r="M550" s="287">
        <v>337518</v>
      </c>
      <c r="N550" s="287">
        <v>344793</v>
      </c>
      <c r="O550" s="287">
        <v>403044</v>
      </c>
      <c r="P550" s="287">
        <v>468941</v>
      </c>
      <c r="Q550" s="287">
        <v>501416</v>
      </c>
      <c r="R550" s="287">
        <v>537309</v>
      </c>
      <c r="S550" s="287">
        <v>542409</v>
      </c>
      <c r="T550" s="287">
        <v>540820</v>
      </c>
      <c r="U550" s="287">
        <v>581963</v>
      </c>
      <c r="V550" s="287">
        <v>606939</v>
      </c>
      <c r="W550" s="287">
        <v>491235</v>
      </c>
      <c r="X550" s="287">
        <v>475526</v>
      </c>
      <c r="Y550" s="287">
        <v>450702</v>
      </c>
      <c r="Z550" s="287">
        <v>417510</v>
      </c>
      <c r="AA550" s="287">
        <v>436082</v>
      </c>
      <c r="AB550" s="287">
        <v>467266</v>
      </c>
      <c r="AC550" s="287">
        <v>475620</v>
      </c>
      <c r="AD550" s="287">
        <v>494500</v>
      </c>
      <c r="AE550" s="287">
        <v>512088</v>
      </c>
    </row>
    <row r="551" spans="1:31" ht="25.5" x14ac:dyDescent="0.2">
      <c r="A551" s="68" t="s">
        <v>133</v>
      </c>
      <c r="H551" s="287">
        <v>0</v>
      </c>
      <c r="I551" s="287">
        <v>34210</v>
      </c>
      <c r="J551" s="287">
        <v>48788</v>
      </c>
      <c r="K551" s="287">
        <v>75018</v>
      </c>
      <c r="L551" s="287">
        <v>97365</v>
      </c>
      <c r="M551" s="287">
        <v>120152</v>
      </c>
      <c r="N551" s="287">
        <v>152862</v>
      </c>
      <c r="O551" s="287">
        <v>176977</v>
      </c>
      <c r="P551" s="287">
        <v>187843</v>
      </c>
      <c r="Q551" s="287">
        <v>204523</v>
      </c>
      <c r="R551" s="287">
        <v>235929</v>
      </c>
      <c r="S551" s="287">
        <v>269021</v>
      </c>
      <c r="T551" s="287">
        <v>309965</v>
      </c>
      <c r="U551" s="287">
        <v>363385</v>
      </c>
      <c r="V551" s="287">
        <v>415858</v>
      </c>
      <c r="W551" s="287">
        <v>441061</v>
      </c>
      <c r="X551" s="287">
        <v>482208</v>
      </c>
      <c r="Y551" s="287">
        <v>515865</v>
      </c>
      <c r="Z551" s="287">
        <v>563004</v>
      </c>
      <c r="AA551" s="287">
        <v>653505</v>
      </c>
      <c r="AB551" s="287">
        <v>693729</v>
      </c>
      <c r="AC551" s="287">
        <v>751573</v>
      </c>
      <c r="AD551" s="287">
        <v>841583</v>
      </c>
      <c r="AE551" s="287">
        <v>943463</v>
      </c>
    </row>
    <row r="552" spans="1:31" x14ac:dyDescent="0.2">
      <c r="A552" s="68" t="s">
        <v>134</v>
      </c>
      <c r="H552" s="287">
        <v>0</v>
      </c>
      <c r="I552" s="287">
        <v>202543</v>
      </c>
      <c r="J552" s="287">
        <v>221836</v>
      </c>
      <c r="K552" s="287">
        <v>309705</v>
      </c>
      <c r="L552" s="287">
        <v>295923</v>
      </c>
      <c r="M552" s="287">
        <v>375027</v>
      </c>
      <c r="N552" s="287">
        <v>403949</v>
      </c>
      <c r="O552" s="287">
        <v>492176</v>
      </c>
      <c r="P552" s="287">
        <v>581016</v>
      </c>
      <c r="Q552" s="287">
        <v>656769</v>
      </c>
      <c r="R552" s="287">
        <v>715271</v>
      </c>
      <c r="S552" s="287">
        <v>838498</v>
      </c>
      <c r="T552" s="287">
        <v>963105</v>
      </c>
      <c r="U552" s="287">
        <v>1006675</v>
      </c>
      <c r="V552" s="287">
        <v>1032890</v>
      </c>
      <c r="W552" s="287">
        <v>1068739</v>
      </c>
      <c r="X552" s="287">
        <v>1106762</v>
      </c>
      <c r="Y552" s="287">
        <v>1116682</v>
      </c>
      <c r="Z552" s="287">
        <v>1070488</v>
      </c>
      <c r="AA552" s="287">
        <v>1016622</v>
      </c>
      <c r="AB552" s="287">
        <v>1083217</v>
      </c>
      <c r="AC552" s="287">
        <v>1062395</v>
      </c>
      <c r="AD552" s="287">
        <v>1129340</v>
      </c>
      <c r="AE552" s="287">
        <v>1250457</v>
      </c>
    </row>
    <row r="553" spans="1:31" x14ac:dyDescent="0.2">
      <c r="A553" s="68" t="s">
        <v>135</v>
      </c>
      <c r="H553" s="287">
        <v>0</v>
      </c>
      <c r="I553" s="287">
        <v>362477</v>
      </c>
      <c r="J553" s="287">
        <v>470019</v>
      </c>
      <c r="K553" s="287">
        <v>562840</v>
      </c>
      <c r="L553" s="287">
        <v>723170</v>
      </c>
      <c r="M553" s="287">
        <v>843342</v>
      </c>
      <c r="N553" s="287">
        <v>963260</v>
      </c>
      <c r="O553" s="287">
        <v>1092872</v>
      </c>
      <c r="P553" s="287">
        <v>1301564</v>
      </c>
      <c r="Q553" s="287">
        <v>1336575</v>
      </c>
      <c r="R553" s="287">
        <v>1497819</v>
      </c>
      <c r="S553" s="287">
        <v>1640035</v>
      </c>
      <c r="T553" s="287">
        <v>1646601</v>
      </c>
      <c r="U553" s="287">
        <v>1801928</v>
      </c>
      <c r="V553" s="287">
        <v>1972985</v>
      </c>
      <c r="W553" s="287">
        <v>1983121</v>
      </c>
      <c r="X553" s="287">
        <v>2150232</v>
      </c>
      <c r="Y553" s="287">
        <v>2109170</v>
      </c>
      <c r="Z553" s="287">
        <v>2181811</v>
      </c>
      <c r="AA553" s="287">
        <v>2263917</v>
      </c>
      <c r="AB553" s="287">
        <v>2286795</v>
      </c>
      <c r="AC553" s="287">
        <v>2397470</v>
      </c>
      <c r="AD553" s="287">
        <v>2514054</v>
      </c>
      <c r="AE553" s="287">
        <v>2698632</v>
      </c>
    </row>
    <row r="554" spans="1:31" ht="25.5" x14ac:dyDescent="0.2">
      <c r="A554" s="68" t="s">
        <v>136</v>
      </c>
      <c r="H554" s="287">
        <v>0</v>
      </c>
      <c r="I554" s="287">
        <v>203756</v>
      </c>
      <c r="J554" s="287">
        <v>264334</v>
      </c>
      <c r="K554" s="287">
        <v>324762</v>
      </c>
      <c r="L554" s="287">
        <v>380246</v>
      </c>
      <c r="M554" s="287">
        <v>453729</v>
      </c>
      <c r="N554" s="287">
        <v>564447</v>
      </c>
      <c r="O554" s="287">
        <v>698335</v>
      </c>
      <c r="P554" s="287">
        <v>765641</v>
      </c>
      <c r="Q554" s="287">
        <v>801610</v>
      </c>
      <c r="R554" s="287">
        <v>933083</v>
      </c>
      <c r="S554" s="287">
        <v>1042712</v>
      </c>
      <c r="T554" s="287">
        <v>1082571</v>
      </c>
      <c r="U554" s="287">
        <v>1167074</v>
      </c>
      <c r="V554" s="287">
        <v>1218112</v>
      </c>
      <c r="W554" s="287">
        <v>1296718</v>
      </c>
      <c r="X554" s="287">
        <v>1345546</v>
      </c>
      <c r="Y554" s="287">
        <v>1348412</v>
      </c>
      <c r="Z554" s="287">
        <v>1432888</v>
      </c>
      <c r="AA554" s="287">
        <v>1508083</v>
      </c>
      <c r="AB554" s="287">
        <v>1633292</v>
      </c>
      <c r="AC554" s="287">
        <v>1785480</v>
      </c>
      <c r="AD554" s="287">
        <v>1964521</v>
      </c>
      <c r="AE554" s="287">
        <v>2210736</v>
      </c>
    </row>
    <row r="555" spans="1:31" ht="25.5" x14ac:dyDescent="0.2">
      <c r="A555" s="68" t="s">
        <v>137</v>
      </c>
      <c r="H555" s="287">
        <v>0</v>
      </c>
      <c r="I555" s="287">
        <v>123761</v>
      </c>
      <c r="J555" s="287">
        <v>143995</v>
      </c>
      <c r="K555" s="287">
        <v>177154</v>
      </c>
      <c r="L555" s="287">
        <v>213395</v>
      </c>
      <c r="M555" s="287">
        <v>259270</v>
      </c>
      <c r="N555" s="287">
        <v>328911</v>
      </c>
      <c r="O555" s="287">
        <v>407376</v>
      </c>
      <c r="P555" s="287">
        <v>483883</v>
      </c>
      <c r="Q555" s="287">
        <v>509262</v>
      </c>
      <c r="R555" s="287">
        <v>587438</v>
      </c>
      <c r="S555" s="287">
        <v>643101</v>
      </c>
      <c r="T555" s="287">
        <v>645668</v>
      </c>
      <c r="U555" s="287">
        <v>682688</v>
      </c>
      <c r="V555" s="287">
        <v>728601</v>
      </c>
      <c r="W555" s="287">
        <v>742121</v>
      </c>
      <c r="X555" s="287">
        <v>806456</v>
      </c>
      <c r="Y555" s="287">
        <v>853252</v>
      </c>
      <c r="Z555" s="287">
        <v>844442</v>
      </c>
      <c r="AA555" s="287">
        <v>933394</v>
      </c>
      <c r="AB555" s="287">
        <v>1011843</v>
      </c>
      <c r="AC555" s="287">
        <v>1075980</v>
      </c>
      <c r="AD555" s="287">
        <v>1217388</v>
      </c>
      <c r="AE555" s="287">
        <v>1409178</v>
      </c>
    </row>
    <row r="556" spans="1:31" x14ac:dyDescent="0.2">
      <c r="A556" s="68" t="s">
        <v>138</v>
      </c>
      <c r="H556" s="287">
        <v>0</v>
      </c>
      <c r="I556" s="287">
        <v>422809</v>
      </c>
      <c r="J556" s="287">
        <v>494281</v>
      </c>
      <c r="K556" s="287">
        <v>616610</v>
      </c>
      <c r="L556" s="287">
        <v>742200</v>
      </c>
      <c r="M556" s="287">
        <v>872206</v>
      </c>
      <c r="N556" s="287">
        <v>995086</v>
      </c>
      <c r="O556" s="287">
        <v>1163886</v>
      </c>
      <c r="P556" s="287">
        <v>1383567</v>
      </c>
      <c r="Q556" s="287">
        <v>1470590</v>
      </c>
      <c r="R556" s="287">
        <v>1559212</v>
      </c>
      <c r="S556" s="287">
        <v>1672967</v>
      </c>
      <c r="T556" s="287">
        <v>1814772</v>
      </c>
      <c r="U556" s="287">
        <v>1876966</v>
      </c>
      <c r="V556" s="287">
        <v>2026467</v>
      </c>
      <c r="W556" s="287">
        <v>2081216</v>
      </c>
      <c r="X556" s="287">
        <v>2058611</v>
      </c>
      <c r="Y556" s="287">
        <v>2024538</v>
      </c>
      <c r="Z556" s="287">
        <v>2130072</v>
      </c>
      <c r="AA556" s="287">
        <v>2209111</v>
      </c>
      <c r="AB556" s="287">
        <v>2319538</v>
      </c>
      <c r="AC556" s="287">
        <v>2394399</v>
      </c>
      <c r="AD556" s="287">
        <v>2522881</v>
      </c>
      <c r="AE556" s="287">
        <v>2739143</v>
      </c>
    </row>
    <row r="557" spans="1:31" x14ac:dyDescent="0.2">
      <c r="A557" s="68" t="s">
        <v>139</v>
      </c>
      <c r="H557" s="287">
        <v>0</v>
      </c>
      <c r="I557" s="287">
        <v>278579</v>
      </c>
      <c r="J557" s="287">
        <v>310284</v>
      </c>
      <c r="K557" s="287">
        <v>381242</v>
      </c>
      <c r="L557" s="287">
        <v>432611</v>
      </c>
      <c r="M557" s="287">
        <v>530056</v>
      </c>
      <c r="N557" s="287">
        <v>576317</v>
      </c>
      <c r="O557" s="287">
        <v>660666</v>
      </c>
      <c r="P557" s="287">
        <v>785628</v>
      </c>
      <c r="Q557" s="287">
        <v>931742</v>
      </c>
      <c r="R557" s="287">
        <v>977006</v>
      </c>
      <c r="S557" s="287">
        <v>1045306</v>
      </c>
      <c r="T557" s="287">
        <v>1107526</v>
      </c>
      <c r="U557" s="287">
        <v>1081920</v>
      </c>
      <c r="V557" s="287">
        <v>1110127</v>
      </c>
      <c r="W557" s="287">
        <v>1090892</v>
      </c>
      <c r="X557" s="287">
        <v>1102991</v>
      </c>
      <c r="Y557" s="287">
        <v>1098685</v>
      </c>
      <c r="Z557" s="287">
        <v>1097445</v>
      </c>
      <c r="AA557" s="287">
        <v>974888</v>
      </c>
      <c r="AB557" s="287">
        <v>1212126</v>
      </c>
      <c r="AC557" s="287">
        <v>1349441</v>
      </c>
      <c r="AD557" s="287">
        <v>1460566</v>
      </c>
      <c r="AE557" s="287">
        <v>1528752</v>
      </c>
    </row>
    <row r="558" spans="1:31" ht="25.5" x14ac:dyDescent="0.2">
      <c r="A558" s="68" t="s">
        <v>140</v>
      </c>
      <c r="H558" s="287">
        <v>0</v>
      </c>
      <c r="I558" s="287">
        <v>233408</v>
      </c>
      <c r="J558" s="287">
        <v>260263</v>
      </c>
      <c r="K558" s="287">
        <v>317127</v>
      </c>
      <c r="L558" s="287">
        <v>367911</v>
      </c>
      <c r="M558" s="287">
        <v>444908</v>
      </c>
      <c r="N558" s="287">
        <v>478373</v>
      </c>
      <c r="O558" s="287">
        <v>556601</v>
      </c>
      <c r="P558" s="287">
        <v>694193</v>
      </c>
      <c r="Q558" s="287">
        <v>801136</v>
      </c>
      <c r="R558" s="287">
        <v>889569</v>
      </c>
      <c r="S558" s="287">
        <v>906679</v>
      </c>
      <c r="T558" s="287">
        <v>853889</v>
      </c>
      <c r="U558" s="287">
        <v>915148</v>
      </c>
      <c r="V558" s="287">
        <v>951052</v>
      </c>
      <c r="W558" s="287">
        <v>904124</v>
      </c>
      <c r="X558" s="287">
        <v>966049</v>
      </c>
      <c r="Y558" s="287">
        <v>982034</v>
      </c>
      <c r="Z558" s="287">
        <v>1114401</v>
      </c>
      <c r="AA558" s="287">
        <v>1186605</v>
      </c>
      <c r="AB558" s="287">
        <v>1182816</v>
      </c>
      <c r="AC558" s="287">
        <v>1295302</v>
      </c>
      <c r="AD558" s="287">
        <v>1353489</v>
      </c>
      <c r="AE558" s="287">
        <v>1496841</v>
      </c>
    </row>
    <row r="559" spans="1:31" ht="25.5" x14ac:dyDescent="0.2">
      <c r="A559" s="68" t="s">
        <v>141</v>
      </c>
      <c r="H559" s="287">
        <v>0</v>
      </c>
      <c r="I559" s="287">
        <v>73489</v>
      </c>
      <c r="J559" s="287">
        <v>74885</v>
      </c>
      <c r="K559" s="287">
        <v>85202</v>
      </c>
      <c r="L559" s="287">
        <v>107157</v>
      </c>
      <c r="M559" s="287">
        <v>134259</v>
      </c>
      <c r="N559" s="287">
        <v>161699</v>
      </c>
      <c r="O559" s="287">
        <v>202573</v>
      </c>
      <c r="P559" s="287">
        <v>215408</v>
      </c>
      <c r="Q559" s="287">
        <v>203882</v>
      </c>
      <c r="R559" s="287">
        <v>220896</v>
      </c>
      <c r="S559" s="287">
        <v>244284</v>
      </c>
      <c r="T559" s="287">
        <v>243766</v>
      </c>
      <c r="U559" s="287">
        <v>277876</v>
      </c>
      <c r="V559" s="287">
        <v>256902</v>
      </c>
      <c r="W559" s="287">
        <v>272662</v>
      </c>
      <c r="X559" s="287">
        <v>279079</v>
      </c>
      <c r="Y559" s="287">
        <v>281525</v>
      </c>
      <c r="Z559" s="287">
        <v>295977</v>
      </c>
      <c r="AA559" s="287">
        <v>323624</v>
      </c>
      <c r="AB559" s="287">
        <v>362512</v>
      </c>
      <c r="AC559" s="287">
        <v>383463</v>
      </c>
      <c r="AD559" s="287">
        <v>447445</v>
      </c>
      <c r="AE559" s="287">
        <v>499980</v>
      </c>
    </row>
    <row r="560" spans="1:31" x14ac:dyDescent="0.2">
      <c r="A560" s="68" t="s">
        <v>142</v>
      </c>
      <c r="H560" s="287">
        <v>0</v>
      </c>
      <c r="I560" s="287">
        <v>111754</v>
      </c>
      <c r="J560" s="287">
        <v>137051</v>
      </c>
      <c r="K560" s="287">
        <v>154052</v>
      </c>
      <c r="L560" s="287">
        <v>175209</v>
      </c>
      <c r="M560" s="287">
        <v>192146</v>
      </c>
      <c r="N560" s="287">
        <v>224529</v>
      </c>
      <c r="O560" s="287">
        <v>249657</v>
      </c>
      <c r="P560" s="287">
        <v>258962</v>
      </c>
      <c r="Q560" s="287">
        <v>278907</v>
      </c>
      <c r="R560" s="287">
        <v>312564</v>
      </c>
      <c r="S560" s="287">
        <v>317513</v>
      </c>
      <c r="T560" s="287">
        <v>360568</v>
      </c>
      <c r="U560" s="287">
        <v>379552</v>
      </c>
      <c r="V560" s="287">
        <v>409827</v>
      </c>
      <c r="W560" s="287">
        <v>398814</v>
      </c>
      <c r="X560" s="287">
        <v>408241</v>
      </c>
      <c r="Y560" s="287">
        <v>382638</v>
      </c>
      <c r="Z560" s="287">
        <v>400432</v>
      </c>
      <c r="AA560" s="287">
        <v>426447</v>
      </c>
      <c r="AB560" s="287">
        <v>439716</v>
      </c>
      <c r="AC560" s="287">
        <v>459588</v>
      </c>
      <c r="AD560" s="287">
        <v>490889</v>
      </c>
      <c r="AE560" s="287">
        <v>506605</v>
      </c>
    </row>
    <row r="561" spans="1:31" ht="25.5" x14ac:dyDescent="0.2">
      <c r="A561" s="68" t="s">
        <v>143</v>
      </c>
      <c r="H561" s="287">
        <v>0</v>
      </c>
      <c r="I561" s="287">
        <v>750</v>
      </c>
      <c r="J561" s="287">
        <v>1103</v>
      </c>
      <c r="K561" s="287">
        <v>1391</v>
      </c>
      <c r="L561" s="287">
        <v>1624</v>
      </c>
      <c r="M561" s="287">
        <v>2064</v>
      </c>
      <c r="N561" s="287">
        <v>2629</v>
      </c>
      <c r="O561" s="287">
        <v>3128</v>
      </c>
      <c r="P561" s="287">
        <v>3078</v>
      </c>
      <c r="Q561" s="287">
        <v>3120</v>
      </c>
      <c r="R561" s="287">
        <v>3051</v>
      </c>
      <c r="S561" s="287">
        <v>3696</v>
      </c>
      <c r="T561" s="287">
        <v>3332</v>
      </c>
      <c r="U561" s="287">
        <v>2925</v>
      </c>
      <c r="V561" s="287">
        <v>2075</v>
      </c>
      <c r="W561" s="287">
        <v>3388</v>
      </c>
      <c r="X561" s="287">
        <v>3486</v>
      </c>
      <c r="Y561" s="287">
        <v>3580</v>
      </c>
      <c r="Z561" s="287">
        <v>3783</v>
      </c>
      <c r="AA561" s="287">
        <v>3757</v>
      </c>
      <c r="AB561" s="287">
        <v>5500</v>
      </c>
      <c r="AC561" s="287">
        <v>6229</v>
      </c>
      <c r="AD561" s="287">
        <v>6106</v>
      </c>
      <c r="AE561" s="287">
        <v>11608</v>
      </c>
    </row>
    <row r="562" spans="1:31" x14ac:dyDescent="0.2">
      <c r="A562" s="68" t="s">
        <v>144</v>
      </c>
      <c r="H562" s="287">
        <v>0</v>
      </c>
      <c r="I562" s="287">
        <v>0</v>
      </c>
      <c r="J562" s="287">
        <v>0</v>
      </c>
      <c r="K562" s="287">
        <v>0</v>
      </c>
      <c r="L562" s="287">
        <v>0</v>
      </c>
      <c r="M562" s="287">
        <v>0</v>
      </c>
      <c r="N562" s="287">
        <v>0</v>
      </c>
      <c r="O562" s="287">
        <v>0</v>
      </c>
      <c r="P562" s="287">
        <v>0</v>
      </c>
      <c r="Q562" s="287">
        <v>0</v>
      </c>
      <c r="R562" s="287">
        <v>0</v>
      </c>
      <c r="S562" s="287">
        <v>0</v>
      </c>
      <c r="T562" s="287">
        <v>0</v>
      </c>
      <c r="U562" s="287">
        <v>0</v>
      </c>
      <c r="V562" s="287">
        <v>0</v>
      </c>
      <c r="W562" s="287">
        <v>0</v>
      </c>
      <c r="X562" s="287">
        <v>0</v>
      </c>
      <c r="Y562" s="287">
        <v>0</v>
      </c>
      <c r="Z562" s="287">
        <v>0</v>
      </c>
      <c r="AA562" s="287">
        <v>0</v>
      </c>
      <c r="AB562" s="287">
        <v>0</v>
      </c>
      <c r="AC562" s="287">
        <v>0</v>
      </c>
      <c r="AD562" s="287">
        <v>0</v>
      </c>
      <c r="AE562" s="287">
        <v>0</v>
      </c>
    </row>
    <row r="563" spans="1:31" x14ac:dyDescent="0.2">
      <c r="A563" s="79"/>
    </row>
    <row r="564" spans="1:31" x14ac:dyDescent="0.2">
      <c r="A564" s="80" t="s">
        <v>641</v>
      </c>
    </row>
    <row r="565" spans="1:31" x14ac:dyDescent="0.2">
      <c r="A565" s="68" t="s">
        <v>147</v>
      </c>
      <c r="H565" s="287">
        <v>1269084</v>
      </c>
      <c r="I565" s="287">
        <v>1627065</v>
      </c>
      <c r="J565" s="287">
        <v>2051392</v>
      </c>
      <c r="K565" s="287">
        <v>2534888</v>
      </c>
      <c r="L565" s="287">
        <v>2934548</v>
      </c>
      <c r="M565" s="287">
        <v>3390630</v>
      </c>
      <c r="N565" s="287">
        <v>3817625</v>
      </c>
      <c r="O565" s="287">
        <v>4302449</v>
      </c>
      <c r="P565" s="287">
        <v>4517769</v>
      </c>
      <c r="Q565" s="287">
        <v>5058274</v>
      </c>
      <c r="R565" s="287">
        <v>5364137</v>
      </c>
      <c r="S565" s="287">
        <v>5694600</v>
      </c>
      <c r="T565" s="287">
        <v>6048579</v>
      </c>
      <c r="U565" s="287">
        <v>6296322</v>
      </c>
      <c r="V565" s="287">
        <v>5999618</v>
      </c>
      <c r="W565" s="287">
        <v>5511170</v>
      </c>
      <c r="X565" s="287">
        <v>5568681</v>
      </c>
      <c r="Y565" s="287">
        <v>5547667</v>
      </c>
      <c r="Z565" s="287">
        <v>6308229</v>
      </c>
      <c r="AA565" s="287">
        <v>7223420</v>
      </c>
      <c r="AB565" s="287">
        <v>7743548</v>
      </c>
      <c r="AC565" s="287">
        <v>6960733</v>
      </c>
      <c r="AD565" s="287">
        <v>8528133</v>
      </c>
    </row>
    <row r="566" spans="1:31" ht="25.5" x14ac:dyDescent="0.2">
      <c r="A566" s="68" t="s">
        <v>148</v>
      </c>
      <c r="H566" s="287">
        <v>69118</v>
      </c>
      <c r="I566" s="287">
        <v>80899</v>
      </c>
      <c r="J566" s="287">
        <v>93018</v>
      </c>
      <c r="K566" s="287">
        <v>115675</v>
      </c>
      <c r="L566" s="287">
        <v>151130</v>
      </c>
      <c r="M566" s="287">
        <v>156816</v>
      </c>
      <c r="N566" s="287">
        <v>205644</v>
      </c>
      <c r="O566" s="287">
        <v>210485</v>
      </c>
      <c r="P566" s="287">
        <v>248413</v>
      </c>
      <c r="Q566" s="287">
        <v>178001</v>
      </c>
      <c r="R566" s="287">
        <v>167117</v>
      </c>
      <c r="S566" s="287">
        <v>159941</v>
      </c>
      <c r="T566" s="287">
        <v>198295</v>
      </c>
      <c r="U566" s="287">
        <v>224304</v>
      </c>
      <c r="V566" s="287">
        <v>276328</v>
      </c>
      <c r="W566" s="287">
        <v>223433</v>
      </c>
      <c r="X566" s="287">
        <v>236379</v>
      </c>
      <c r="Y566" s="287">
        <v>256228</v>
      </c>
      <c r="Z566" s="287">
        <v>271468</v>
      </c>
      <c r="AA566" s="287">
        <v>332289</v>
      </c>
      <c r="AB566" s="287">
        <v>289375</v>
      </c>
      <c r="AC566" s="287">
        <v>261578</v>
      </c>
      <c r="AD566" s="287">
        <v>308486</v>
      </c>
    </row>
    <row r="567" spans="1:31" x14ac:dyDescent="0.2">
      <c r="A567" s="68" t="s">
        <v>149</v>
      </c>
      <c r="H567" s="287">
        <v>3943</v>
      </c>
      <c r="I567" s="287">
        <v>3743</v>
      </c>
      <c r="J567" s="287">
        <v>4792</v>
      </c>
      <c r="K567" s="287">
        <v>8652</v>
      </c>
      <c r="L567" s="287">
        <v>12378</v>
      </c>
      <c r="M567" s="287">
        <v>8556</v>
      </c>
      <c r="N567" s="287">
        <v>5517</v>
      </c>
      <c r="O567" s="287">
        <v>8622</v>
      </c>
      <c r="P567" s="287">
        <v>7934</v>
      </c>
      <c r="Q567" s="287">
        <v>10585</v>
      </c>
      <c r="R567" s="287">
        <v>8917</v>
      </c>
      <c r="S567" s="287">
        <v>33197</v>
      </c>
      <c r="T567" s="287">
        <v>56582</v>
      </c>
      <c r="U567" s="287">
        <v>37858</v>
      </c>
      <c r="V567" s="287">
        <v>32539</v>
      </c>
      <c r="W567" s="287">
        <v>18538</v>
      </c>
      <c r="X567" s="287">
        <v>24614</v>
      </c>
      <c r="Y567" s="287">
        <v>16129</v>
      </c>
      <c r="Z567" s="287">
        <v>13312</v>
      </c>
      <c r="AA567" s="287">
        <v>16759</v>
      </c>
      <c r="AB567" s="287">
        <v>23946</v>
      </c>
      <c r="AC567" s="287">
        <v>11864</v>
      </c>
      <c r="AD567" s="287">
        <v>27251</v>
      </c>
    </row>
    <row r="568" spans="1:31" x14ac:dyDescent="0.2">
      <c r="A568" s="68" t="s">
        <v>150</v>
      </c>
      <c r="H568" s="287">
        <v>252940</v>
      </c>
      <c r="I568" s="287">
        <v>337935</v>
      </c>
      <c r="J568" s="287">
        <v>431297</v>
      </c>
      <c r="K568" s="287">
        <v>588611</v>
      </c>
      <c r="L568" s="287">
        <v>773807</v>
      </c>
      <c r="M568" s="287">
        <v>850485</v>
      </c>
      <c r="N568" s="287">
        <v>912341</v>
      </c>
      <c r="O568" s="287">
        <v>845328</v>
      </c>
      <c r="P568" s="287">
        <v>980036</v>
      </c>
      <c r="Q568" s="287">
        <v>1124169</v>
      </c>
      <c r="R568" s="287">
        <v>1134302</v>
      </c>
      <c r="S568" s="287">
        <v>1197231</v>
      </c>
      <c r="T568" s="287">
        <v>1442863</v>
      </c>
      <c r="U568" s="287">
        <v>1419308</v>
      </c>
      <c r="V568" s="287">
        <v>1181090</v>
      </c>
      <c r="W568" s="287">
        <v>1219055</v>
      </c>
      <c r="X568" s="287">
        <v>1594011</v>
      </c>
      <c r="Y568" s="287">
        <v>1725926</v>
      </c>
      <c r="Z568" s="287">
        <v>1915535</v>
      </c>
      <c r="AA568" s="287">
        <v>2017648</v>
      </c>
      <c r="AB568" s="287">
        <v>1835141</v>
      </c>
      <c r="AC568" s="287">
        <v>2190555</v>
      </c>
      <c r="AD568" s="287">
        <v>2427357</v>
      </c>
    </row>
    <row r="569" spans="1:31" ht="25.5" x14ac:dyDescent="0.2">
      <c r="A569" s="68" t="s">
        <v>151</v>
      </c>
      <c r="H569" s="287">
        <v>78062</v>
      </c>
      <c r="I569" s="287">
        <v>80374</v>
      </c>
      <c r="J569" s="287">
        <v>110760</v>
      </c>
      <c r="K569" s="287">
        <v>142705</v>
      </c>
      <c r="L569" s="287">
        <v>157539</v>
      </c>
      <c r="M569" s="287">
        <v>180995</v>
      </c>
      <c r="N569" s="287">
        <v>156027</v>
      </c>
      <c r="O569" s="287">
        <v>172843</v>
      </c>
      <c r="P569" s="287">
        <v>220792</v>
      </c>
      <c r="Q569" s="287">
        <v>207268</v>
      </c>
      <c r="R569" s="287">
        <v>188557</v>
      </c>
      <c r="S569" s="287">
        <v>199847</v>
      </c>
      <c r="T569" s="287">
        <v>181179</v>
      </c>
      <c r="U569" s="287">
        <v>196376</v>
      </c>
      <c r="V569" s="287">
        <v>229128</v>
      </c>
      <c r="W569" s="287">
        <v>242458</v>
      </c>
      <c r="X569" s="287">
        <v>271317</v>
      </c>
      <c r="Y569" s="287">
        <v>165200</v>
      </c>
      <c r="Z569" s="287">
        <v>155600</v>
      </c>
      <c r="AA569" s="287">
        <v>147514</v>
      </c>
      <c r="AB569" s="287">
        <v>174960</v>
      </c>
      <c r="AC569" s="287">
        <v>181033</v>
      </c>
      <c r="AD569" s="287">
        <v>239311</v>
      </c>
    </row>
    <row r="570" spans="1:31" ht="38.25" x14ac:dyDescent="0.2">
      <c r="A570" s="68" t="s">
        <v>152</v>
      </c>
      <c r="H570" s="287">
        <v>20176</v>
      </c>
      <c r="I570" s="287">
        <v>26529</v>
      </c>
      <c r="J570" s="287">
        <v>32495</v>
      </c>
      <c r="K570" s="287">
        <v>37464</v>
      </c>
      <c r="L570" s="287">
        <v>42350</v>
      </c>
      <c r="M570" s="287">
        <v>43825</v>
      </c>
      <c r="N570" s="287">
        <v>48353</v>
      </c>
      <c r="O570" s="287">
        <v>51162</v>
      </c>
      <c r="P570" s="287">
        <v>52674</v>
      </c>
      <c r="Q570" s="287">
        <v>59694</v>
      </c>
      <c r="R570" s="287">
        <v>68019</v>
      </c>
      <c r="S570" s="287">
        <v>71094</v>
      </c>
      <c r="T570" s="287">
        <v>70675</v>
      </c>
      <c r="U570" s="287">
        <v>95211</v>
      </c>
      <c r="V570" s="287">
        <v>83742</v>
      </c>
      <c r="W570" s="287">
        <v>100856</v>
      </c>
      <c r="X570" s="287">
        <v>95915</v>
      </c>
      <c r="Y570" s="287">
        <v>109536</v>
      </c>
      <c r="Z570" s="287">
        <v>139802</v>
      </c>
      <c r="AA570" s="287">
        <v>153444</v>
      </c>
      <c r="AB570" s="287">
        <v>211167</v>
      </c>
      <c r="AC570" s="287">
        <v>75053</v>
      </c>
      <c r="AD570" s="287">
        <v>71163</v>
      </c>
    </row>
    <row r="571" spans="1:31" x14ac:dyDescent="0.2">
      <c r="A571" s="68" t="s">
        <v>153</v>
      </c>
      <c r="H571" s="287">
        <v>29569</v>
      </c>
      <c r="I571" s="287">
        <v>33711</v>
      </c>
      <c r="J571" s="287">
        <v>44051</v>
      </c>
      <c r="K571" s="287">
        <v>57389</v>
      </c>
      <c r="L571" s="287">
        <v>57175</v>
      </c>
      <c r="M571" s="287">
        <v>67407</v>
      </c>
      <c r="N571" s="287">
        <v>106079</v>
      </c>
      <c r="O571" s="287">
        <v>90024</v>
      </c>
      <c r="P571" s="287">
        <v>99294</v>
      </c>
      <c r="Q571" s="287">
        <v>172493</v>
      </c>
      <c r="R571" s="287">
        <v>240924</v>
      </c>
      <c r="S571" s="287">
        <v>180577</v>
      </c>
      <c r="T571" s="287">
        <v>124649</v>
      </c>
      <c r="U571" s="287">
        <v>159412</v>
      </c>
      <c r="V571" s="287">
        <v>116016</v>
      </c>
      <c r="W571" s="287">
        <v>109126</v>
      </c>
      <c r="X571" s="287">
        <v>93933</v>
      </c>
      <c r="Y571" s="287">
        <v>74069</v>
      </c>
      <c r="Z571" s="287">
        <v>113729</v>
      </c>
      <c r="AA571" s="287">
        <v>141162</v>
      </c>
      <c r="AB571" s="287">
        <v>133694</v>
      </c>
      <c r="AC571" s="287">
        <v>122028</v>
      </c>
      <c r="AD571" s="287">
        <v>164326</v>
      </c>
    </row>
    <row r="572" spans="1:31" x14ac:dyDescent="0.2">
      <c r="A572" s="68" t="s">
        <v>154</v>
      </c>
      <c r="H572" s="287">
        <v>71791</v>
      </c>
      <c r="I572" s="287">
        <v>124182</v>
      </c>
      <c r="J572" s="287">
        <v>121557</v>
      </c>
      <c r="K572" s="287">
        <v>166774</v>
      </c>
      <c r="L572" s="287">
        <v>225925</v>
      </c>
      <c r="M572" s="287">
        <v>256111</v>
      </c>
      <c r="N572" s="287">
        <v>275237</v>
      </c>
      <c r="O572" s="287">
        <v>310898</v>
      </c>
      <c r="P572" s="287">
        <v>354766</v>
      </c>
      <c r="Q572" s="287">
        <v>400098</v>
      </c>
      <c r="R572" s="287">
        <v>416095</v>
      </c>
      <c r="S572" s="287">
        <v>444371</v>
      </c>
      <c r="T572" s="287">
        <v>443907</v>
      </c>
      <c r="U572" s="287">
        <v>505341</v>
      </c>
      <c r="V572" s="287">
        <v>414320</v>
      </c>
      <c r="W572" s="287">
        <v>375976</v>
      </c>
      <c r="X572" s="287">
        <v>376498</v>
      </c>
      <c r="Y572" s="287">
        <v>367670</v>
      </c>
      <c r="Z572" s="287">
        <v>417986</v>
      </c>
      <c r="AA572" s="287">
        <v>415034</v>
      </c>
      <c r="AB572" s="287">
        <v>404153</v>
      </c>
      <c r="AC572" s="287">
        <v>479033</v>
      </c>
      <c r="AD572" s="287">
        <v>494327</v>
      </c>
    </row>
    <row r="573" spans="1:31" x14ac:dyDescent="0.2">
      <c r="A573" s="68" t="s">
        <v>155</v>
      </c>
      <c r="H573" s="287">
        <v>109524</v>
      </c>
      <c r="I573" s="287">
        <v>118769</v>
      </c>
      <c r="J573" s="287">
        <v>198052</v>
      </c>
      <c r="K573" s="287">
        <v>209777</v>
      </c>
      <c r="L573" s="287">
        <v>198767</v>
      </c>
      <c r="M573" s="287">
        <v>223208</v>
      </c>
      <c r="N573" s="287">
        <v>201327</v>
      </c>
      <c r="O573" s="287">
        <v>238066</v>
      </c>
      <c r="P573" s="287">
        <v>268732</v>
      </c>
      <c r="Q573" s="287">
        <v>355791</v>
      </c>
      <c r="R573" s="287">
        <v>394772</v>
      </c>
      <c r="S573" s="287">
        <v>460617</v>
      </c>
      <c r="T573" s="287">
        <v>524499</v>
      </c>
      <c r="U573" s="287">
        <v>632779</v>
      </c>
      <c r="V573" s="287">
        <v>742945</v>
      </c>
      <c r="W573" s="287">
        <v>591697</v>
      </c>
      <c r="X573" s="287">
        <v>517024</v>
      </c>
      <c r="Y573" s="287">
        <v>502025</v>
      </c>
      <c r="Z573" s="287">
        <v>630000</v>
      </c>
      <c r="AA573" s="287">
        <v>819603</v>
      </c>
      <c r="AB573" s="287">
        <v>769785</v>
      </c>
      <c r="AC573" s="287">
        <v>761742</v>
      </c>
      <c r="AD573" s="287">
        <v>1312174</v>
      </c>
    </row>
    <row r="574" spans="1:31" x14ac:dyDescent="0.2">
      <c r="A574" s="68" t="s">
        <v>156</v>
      </c>
      <c r="H574" s="287">
        <v>11838</v>
      </c>
      <c r="I574" s="287">
        <v>14991</v>
      </c>
      <c r="J574" s="287">
        <v>18921</v>
      </c>
      <c r="K574" s="287">
        <v>36539</v>
      </c>
      <c r="L574" s="287">
        <v>37973</v>
      </c>
      <c r="M574" s="287">
        <v>37068</v>
      </c>
      <c r="N574" s="287">
        <v>38382</v>
      </c>
      <c r="O574" s="287">
        <v>45141</v>
      </c>
      <c r="P574" s="287">
        <v>40248</v>
      </c>
      <c r="Q574" s="287">
        <v>52718</v>
      </c>
      <c r="R574" s="287">
        <v>54006</v>
      </c>
      <c r="S574" s="287">
        <v>54795</v>
      </c>
      <c r="T574" s="287">
        <v>80775</v>
      </c>
      <c r="U574" s="287">
        <v>88361</v>
      </c>
      <c r="V574" s="287">
        <v>50687</v>
      </c>
      <c r="W574" s="287">
        <v>48587</v>
      </c>
      <c r="X574" s="287">
        <v>42855</v>
      </c>
      <c r="Y574" s="287">
        <v>37895</v>
      </c>
      <c r="Z574" s="287">
        <v>49167</v>
      </c>
      <c r="AA574" s="287">
        <v>54989</v>
      </c>
      <c r="AB574" s="287">
        <v>62791</v>
      </c>
      <c r="AC574" s="287">
        <v>58856</v>
      </c>
      <c r="AD574" s="287">
        <v>69401</v>
      </c>
    </row>
    <row r="575" spans="1:31" x14ac:dyDescent="0.2">
      <c r="A575" s="68" t="s">
        <v>157</v>
      </c>
      <c r="H575" s="287">
        <v>128872</v>
      </c>
      <c r="I575" s="287">
        <v>147533</v>
      </c>
      <c r="J575" s="287">
        <v>192057</v>
      </c>
      <c r="K575" s="287">
        <v>225548</v>
      </c>
      <c r="L575" s="287">
        <v>262428</v>
      </c>
      <c r="M575" s="287">
        <v>344310</v>
      </c>
      <c r="N575" s="287">
        <v>338629</v>
      </c>
      <c r="O575" s="287">
        <v>323113</v>
      </c>
      <c r="P575" s="287">
        <v>285235</v>
      </c>
      <c r="Q575" s="287">
        <v>291653</v>
      </c>
      <c r="R575" s="287">
        <v>334711</v>
      </c>
      <c r="S575" s="287">
        <v>360318</v>
      </c>
      <c r="T575" s="287">
        <v>326206</v>
      </c>
      <c r="U575" s="287">
        <v>357413</v>
      </c>
      <c r="V575" s="287">
        <v>444477</v>
      </c>
      <c r="W575" s="287">
        <v>317276</v>
      </c>
      <c r="X575" s="287">
        <v>286936</v>
      </c>
      <c r="Y575" s="287">
        <v>319246</v>
      </c>
      <c r="Z575" s="287">
        <v>339660</v>
      </c>
      <c r="AA575" s="287">
        <v>361532</v>
      </c>
      <c r="AB575" s="287">
        <v>497128</v>
      </c>
      <c r="AC575" s="287">
        <v>377537</v>
      </c>
      <c r="AD575" s="287">
        <v>437598</v>
      </c>
    </row>
    <row r="576" spans="1:31" x14ac:dyDescent="0.2">
      <c r="A576" s="68" t="s">
        <v>158</v>
      </c>
      <c r="H576" s="287">
        <v>34251</v>
      </c>
      <c r="I576" s="287">
        <v>50931</v>
      </c>
      <c r="J576" s="287">
        <v>52449</v>
      </c>
      <c r="K576" s="287">
        <v>79528</v>
      </c>
      <c r="L576" s="287">
        <v>80050</v>
      </c>
      <c r="M576" s="287">
        <v>81935</v>
      </c>
      <c r="N576" s="287">
        <v>62334</v>
      </c>
      <c r="O576" s="287">
        <v>73009</v>
      </c>
      <c r="P576" s="287">
        <v>66367</v>
      </c>
      <c r="Q576" s="287">
        <v>94752</v>
      </c>
      <c r="R576" s="287">
        <v>98015</v>
      </c>
      <c r="S576" s="287">
        <v>97701</v>
      </c>
      <c r="T576" s="287">
        <v>120731</v>
      </c>
      <c r="U576" s="287">
        <v>121724</v>
      </c>
      <c r="V576" s="287">
        <v>106646</v>
      </c>
      <c r="W576" s="287">
        <v>103767</v>
      </c>
      <c r="X576" s="287">
        <v>124255</v>
      </c>
      <c r="Y576" s="287">
        <v>96569</v>
      </c>
      <c r="Z576" s="287">
        <v>104117</v>
      </c>
      <c r="AA576" s="287">
        <v>71800</v>
      </c>
      <c r="AB576" s="287">
        <v>90847</v>
      </c>
      <c r="AC576" s="287">
        <v>102829</v>
      </c>
      <c r="AD576" s="287">
        <v>110812</v>
      </c>
    </row>
    <row r="577" spans="1:30" x14ac:dyDescent="0.2">
      <c r="A577" s="68" t="s">
        <v>159</v>
      </c>
      <c r="H577" s="287">
        <v>251752</v>
      </c>
      <c r="I577" s="287">
        <v>366662</v>
      </c>
      <c r="J577" s="287">
        <v>436405</v>
      </c>
      <c r="K577" s="287">
        <v>424813</v>
      </c>
      <c r="L577" s="287">
        <v>417455</v>
      </c>
      <c r="M577" s="287">
        <v>510327</v>
      </c>
      <c r="N577" s="287">
        <v>658883</v>
      </c>
      <c r="O577" s="287">
        <v>890639</v>
      </c>
      <c r="P577" s="287">
        <v>1020236</v>
      </c>
      <c r="Q577" s="287">
        <v>1154571</v>
      </c>
      <c r="R577" s="287">
        <v>1089188</v>
      </c>
      <c r="S577" s="287">
        <v>1000367</v>
      </c>
      <c r="T577" s="287">
        <v>1187523</v>
      </c>
      <c r="U577" s="287">
        <v>1368036</v>
      </c>
      <c r="V577" s="287">
        <v>1220212</v>
      </c>
      <c r="W577" s="287">
        <v>1005859</v>
      </c>
      <c r="X577" s="287">
        <v>751907</v>
      </c>
      <c r="Y577" s="287">
        <v>681395</v>
      </c>
      <c r="Z577" s="287">
        <v>705341</v>
      </c>
      <c r="AA577" s="287">
        <v>819697</v>
      </c>
      <c r="AB577" s="287">
        <v>920659</v>
      </c>
      <c r="AC577" s="287">
        <v>968064</v>
      </c>
      <c r="AD577" s="287">
        <v>1267340</v>
      </c>
    </row>
    <row r="578" spans="1:30" ht="25.5" x14ac:dyDescent="0.2">
      <c r="A578" s="68" t="s">
        <v>160</v>
      </c>
      <c r="H578" s="287">
        <v>36844</v>
      </c>
      <c r="I578" s="287">
        <v>37893</v>
      </c>
      <c r="J578" s="287">
        <v>48316</v>
      </c>
      <c r="K578" s="287">
        <v>67992</v>
      </c>
      <c r="L578" s="287">
        <v>71332</v>
      </c>
      <c r="M578" s="287">
        <v>77840</v>
      </c>
      <c r="N578" s="287">
        <v>104829</v>
      </c>
      <c r="O578" s="287">
        <v>110561</v>
      </c>
      <c r="P578" s="287">
        <v>113341</v>
      </c>
      <c r="Q578" s="287">
        <v>115476</v>
      </c>
      <c r="R578" s="287">
        <v>129746</v>
      </c>
      <c r="S578" s="287">
        <v>146918</v>
      </c>
      <c r="T578" s="287">
        <v>144004</v>
      </c>
      <c r="U578" s="287">
        <v>150352</v>
      </c>
      <c r="V578" s="287">
        <v>163794</v>
      </c>
      <c r="W578" s="287">
        <v>165527</v>
      </c>
      <c r="X578" s="287">
        <v>190470</v>
      </c>
      <c r="Y578" s="287">
        <v>171416</v>
      </c>
      <c r="Z578" s="287">
        <v>203856</v>
      </c>
      <c r="AA578" s="287">
        <v>221915</v>
      </c>
      <c r="AB578" s="287">
        <v>273544</v>
      </c>
      <c r="AC578" s="287">
        <v>193477</v>
      </c>
      <c r="AD578" s="287">
        <v>269545</v>
      </c>
    </row>
    <row r="579" spans="1:30" ht="25.5" x14ac:dyDescent="0.2">
      <c r="A579" s="68" t="s">
        <v>161</v>
      </c>
      <c r="H579" s="287">
        <v>26609</v>
      </c>
      <c r="I579" s="287">
        <v>22904</v>
      </c>
      <c r="J579" s="287">
        <v>25329</v>
      </c>
      <c r="K579" s="287">
        <v>48699</v>
      </c>
      <c r="L579" s="287">
        <v>51496</v>
      </c>
      <c r="M579" s="287">
        <v>67012</v>
      </c>
      <c r="N579" s="287">
        <v>86848</v>
      </c>
      <c r="O579" s="287">
        <v>86130</v>
      </c>
      <c r="P579" s="287">
        <v>101484</v>
      </c>
      <c r="Q579" s="287">
        <v>89947</v>
      </c>
      <c r="R579" s="287">
        <v>158780</v>
      </c>
      <c r="S579" s="287">
        <v>111363</v>
      </c>
      <c r="T579" s="287">
        <v>134356</v>
      </c>
      <c r="U579" s="287">
        <v>112729</v>
      </c>
      <c r="V579" s="287">
        <v>103622</v>
      </c>
      <c r="W579" s="287">
        <v>96286</v>
      </c>
      <c r="X579" s="287">
        <v>109795</v>
      </c>
      <c r="Y579" s="287">
        <v>108176</v>
      </c>
      <c r="Z579" s="287">
        <v>166714</v>
      </c>
      <c r="AA579" s="287">
        <v>181857</v>
      </c>
      <c r="AB579" s="287">
        <v>151467</v>
      </c>
      <c r="AC579" s="287">
        <v>176888</v>
      </c>
      <c r="AD579" s="287">
        <v>197145</v>
      </c>
    </row>
    <row r="580" spans="1:30" ht="25.5" x14ac:dyDescent="0.2">
      <c r="A580" s="68" t="s">
        <v>162</v>
      </c>
      <c r="H580" s="287">
        <v>43037</v>
      </c>
      <c r="I580" s="287">
        <v>65758</v>
      </c>
      <c r="J580" s="287">
        <v>86232</v>
      </c>
      <c r="K580" s="287">
        <v>112933</v>
      </c>
      <c r="L580" s="287">
        <v>223391</v>
      </c>
      <c r="M580" s="287">
        <v>276076</v>
      </c>
      <c r="N580" s="287">
        <v>404571</v>
      </c>
      <c r="O580" s="287">
        <v>564955</v>
      </c>
      <c r="P580" s="287">
        <v>392976</v>
      </c>
      <c r="Q580" s="287">
        <v>474426</v>
      </c>
      <c r="R580" s="287">
        <v>593613</v>
      </c>
      <c r="S580" s="287">
        <v>849752</v>
      </c>
      <c r="T580" s="287">
        <v>618745</v>
      </c>
      <c r="U580" s="287">
        <v>542516</v>
      </c>
      <c r="V580" s="287">
        <v>539896</v>
      </c>
      <c r="W580" s="287">
        <v>484184</v>
      </c>
      <c r="X580" s="287">
        <v>452659</v>
      </c>
      <c r="Y580" s="287">
        <v>639602</v>
      </c>
      <c r="Z580" s="287">
        <v>723066</v>
      </c>
      <c r="AA580" s="287">
        <v>983225</v>
      </c>
      <c r="AB580" s="287">
        <v>1289809</v>
      </c>
      <c r="AC580" s="287">
        <v>575918</v>
      </c>
      <c r="AD580" s="287">
        <v>541945</v>
      </c>
    </row>
    <row r="581" spans="1:30" x14ac:dyDescent="0.2">
      <c r="A581" s="68" t="s">
        <v>163</v>
      </c>
      <c r="H581" s="287">
        <v>28771</v>
      </c>
      <c r="I581" s="287">
        <v>31946</v>
      </c>
      <c r="J581" s="287">
        <v>38759</v>
      </c>
      <c r="K581" s="287">
        <v>52617</v>
      </c>
      <c r="L581" s="287">
        <v>59696</v>
      </c>
      <c r="M581" s="287">
        <v>77541</v>
      </c>
      <c r="N581" s="287">
        <v>72157</v>
      </c>
      <c r="O581" s="287">
        <v>91424</v>
      </c>
      <c r="P581" s="287">
        <v>99018</v>
      </c>
      <c r="Q581" s="287">
        <v>93508</v>
      </c>
      <c r="R581" s="287">
        <v>103710</v>
      </c>
      <c r="S581" s="287">
        <v>120797</v>
      </c>
      <c r="T581" s="287">
        <v>110854</v>
      </c>
      <c r="U581" s="287">
        <v>105385</v>
      </c>
      <c r="V581" s="287">
        <v>123020</v>
      </c>
      <c r="W581" s="287">
        <v>197394</v>
      </c>
      <c r="X581" s="287">
        <v>160601</v>
      </c>
      <c r="Y581" s="287">
        <v>104476</v>
      </c>
      <c r="Z581" s="287">
        <v>119582</v>
      </c>
      <c r="AA581" s="287">
        <v>130309</v>
      </c>
      <c r="AB581" s="287">
        <v>179677</v>
      </c>
      <c r="AC581" s="287">
        <v>117553</v>
      </c>
      <c r="AD581" s="287">
        <v>179537</v>
      </c>
    </row>
    <row r="582" spans="1:30" x14ac:dyDescent="0.2">
      <c r="A582" s="68" t="s">
        <v>164</v>
      </c>
      <c r="H582" s="287">
        <v>34534</v>
      </c>
      <c r="I582" s="287">
        <v>33288</v>
      </c>
      <c r="J582" s="287">
        <v>43019</v>
      </c>
      <c r="K582" s="287">
        <v>60490</v>
      </c>
      <c r="L582" s="287">
        <v>46620</v>
      </c>
      <c r="M582" s="287">
        <v>62345</v>
      </c>
      <c r="N582" s="287">
        <v>63376</v>
      </c>
      <c r="O582" s="287">
        <v>102799</v>
      </c>
      <c r="P582" s="287">
        <v>75224</v>
      </c>
      <c r="Q582" s="287">
        <v>80546</v>
      </c>
      <c r="R582" s="287">
        <v>79526</v>
      </c>
      <c r="S582" s="287">
        <v>90471</v>
      </c>
      <c r="T582" s="287">
        <v>84201</v>
      </c>
      <c r="U582" s="287">
        <v>91546</v>
      </c>
      <c r="V582" s="287">
        <v>67708</v>
      </c>
      <c r="W582" s="287">
        <v>98181</v>
      </c>
      <c r="X582" s="287">
        <v>106663</v>
      </c>
      <c r="Y582" s="287">
        <v>68053</v>
      </c>
      <c r="Z582" s="287">
        <v>92703</v>
      </c>
      <c r="AA582" s="287">
        <v>140674</v>
      </c>
      <c r="AB582" s="287">
        <v>225966</v>
      </c>
      <c r="AC582" s="287">
        <v>66019</v>
      </c>
      <c r="AD582" s="287">
        <v>94209</v>
      </c>
    </row>
    <row r="583" spans="1:30" x14ac:dyDescent="0.2">
      <c r="A583" s="68" t="s">
        <v>165</v>
      </c>
      <c r="H583" s="287">
        <v>30665</v>
      </c>
      <c r="I583" s="287">
        <v>38410</v>
      </c>
      <c r="J583" s="287">
        <v>62919</v>
      </c>
      <c r="K583" s="287">
        <v>83603</v>
      </c>
      <c r="L583" s="287">
        <v>46129</v>
      </c>
      <c r="M583" s="287">
        <v>47821</v>
      </c>
      <c r="N583" s="287">
        <v>53139</v>
      </c>
      <c r="O583" s="287">
        <v>57197</v>
      </c>
      <c r="P583" s="287">
        <v>65597</v>
      </c>
      <c r="Q583" s="287">
        <v>72277</v>
      </c>
      <c r="R583" s="287">
        <v>77021</v>
      </c>
      <c r="S583" s="287">
        <v>88958</v>
      </c>
      <c r="T583" s="287">
        <v>166404</v>
      </c>
      <c r="U583" s="287">
        <v>45995</v>
      </c>
      <c r="V583" s="287">
        <v>54556</v>
      </c>
      <c r="W583" s="287">
        <v>69211</v>
      </c>
      <c r="X583" s="287">
        <v>75092</v>
      </c>
      <c r="Y583" s="287">
        <v>60725</v>
      </c>
      <c r="Z583" s="287">
        <v>91159</v>
      </c>
      <c r="AA583" s="287">
        <v>151544</v>
      </c>
      <c r="AB583" s="287">
        <v>123130</v>
      </c>
      <c r="AC583" s="287">
        <v>166140</v>
      </c>
      <c r="AD583" s="287">
        <v>261226</v>
      </c>
    </row>
    <row r="584" spans="1:30" x14ac:dyDescent="0.2">
      <c r="A584" s="68" t="s">
        <v>166</v>
      </c>
      <c r="H584" s="287">
        <v>6788</v>
      </c>
      <c r="I584" s="287">
        <v>10607</v>
      </c>
      <c r="J584" s="287">
        <v>10964</v>
      </c>
      <c r="K584" s="287">
        <v>15079</v>
      </c>
      <c r="L584" s="287">
        <v>18907</v>
      </c>
      <c r="M584" s="287">
        <v>20952</v>
      </c>
      <c r="N584" s="287">
        <v>23952</v>
      </c>
      <c r="O584" s="287">
        <v>30053</v>
      </c>
      <c r="P584" s="287">
        <v>25402</v>
      </c>
      <c r="Q584" s="287">
        <v>30301</v>
      </c>
      <c r="R584" s="287">
        <v>27118</v>
      </c>
      <c r="S584" s="287">
        <v>26285</v>
      </c>
      <c r="T584" s="287">
        <v>32131</v>
      </c>
      <c r="U584" s="287">
        <v>41676</v>
      </c>
      <c r="V584" s="287">
        <v>48892</v>
      </c>
      <c r="W584" s="287">
        <v>43759</v>
      </c>
      <c r="X584" s="287">
        <v>57757</v>
      </c>
      <c r="Y584" s="287">
        <v>43331</v>
      </c>
      <c r="Z584" s="287">
        <v>55432</v>
      </c>
      <c r="AA584" s="287">
        <v>62425</v>
      </c>
      <c r="AB584" s="287">
        <v>86309</v>
      </c>
      <c r="AC584" s="287">
        <v>74566</v>
      </c>
      <c r="AD584" s="287">
        <v>54980</v>
      </c>
    </row>
    <row r="585" spans="1:30" ht="38.25" x14ac:dyDescent="0.2">
      <c r="A585" s="68" t="s">
        <v>167</v>
      </c>
      <c r="H585" s="318"/>
      <c r="I585" s="318"/>
      <c r="J585" s="318"/>
      <c r="K585" s="318"/>
      <c r="L585" s="318"/>
      <c r="M585" s="318"/>
      <c r="N585" s="318"/>
      <c r="O585" s="318"/>
      <c r="P585" s="318"/>
      <c r="Q585" s="318"/>
      <c r="R585" s="318"/>
      <c r="S585" s="318"/>
      <c r="T585" s="318"/>
      <c r="U585" s="318"/>
      <c r="V585" s="318"/>
      <c r="W585" s="318"/>
      <c r="X585" s="318"/>
      <c r="Y585" s="318"/>
      <c r="Z585" s="318"/>
      <c r="AA585" s="234"/>
      <c r="AB585" s="234"/>
      <c r="AC585" s="234"/>
      <c r="AD585" s="234"/>
    </row>
    <row r="586" spans="1:30" x14ac:dyDescent="0.2">
      <c r="A586" s="68" t="s">
        <v>168</v>
      </c>
      <c r="H586" s="318"/>
      <c r="I586" s="318"/>
      <c r="J586" s="318"/>
      <c r="K586" s="318"/>
      <c r="L586" s="318"/>
      <c r="M586" s="318"/>
      <c r="N586" s="318"/>
      <c r="O586" s="318"/>
      <c r="P586" s="318"/>
      <c r="Q586" s="318"/>
      <c r="R586" s="318"/>
      <c r="S586" s="318"/>
      <c r="T586" s="318"/>
      <c r="U586" s="318"/>
      <c r="V586" s="318"/>
      <c r="W586" s="318"/>
      <c r="X586" s="318"/>
      <c r="Y586" s="318"/>
      <c r="Z586" s="318"/>
      <c r="AA586" s="234"/>
      <c r="AB586" s="234"/>
      <c r="AC586" s="234"/>
      <c r="AD586" s="234"/>
    </row>
    <row r="587" spans="1:30" x14ac:dyDescent="0.2">
      <c r="A587" s="79"/>
    </row>
    <row r="588" spans="1:30" x14ac:dyDescent="0.2">
      <c r="A588" s="80" t="s">
        <v>169</v>
      </c>
    </row>
    <row r="589" spans="1:30" x14ac:dyDescent="0.2">
      <c r="A589" s="68" t="s">
        <v>147</v>
      </c>
      <c r="H589" s="317"/>
      <c r="I589" s="234">
        <v>104.6</v>
      </c>
      <c r="J589" s="234">
        <v>108.7</v>
      </c>
      <c r="K589" s="234">
        <v>112</v>
      </c>
      <c r="L589" s="234">
        <v>108</v>
      </c>
      <c r="M589" s="234">
        <v>105.2</v>
      </c>
      <c r="N589" s="234">
        <v>102.7</v>
      </c>
      <c r="O589" s="234">
        <v>107.8</v>
      </c>
      <c r="P589" s="234">
        <v>101.3</v>
      </c>
      <c r="Q589" s="234">
        <v>107.6</v>
      </c>
      <c r="R589" s="234">
        <v>103.6</v>
      </c>
      <c r="S589" s="234">
        <v>100.7</v>
      </c>
      <c r="T589" s="234">
        <v>104.2</v>
      </c>
      <c r="U589" s="234">
        <v>101</v>
      </c>
      <c r="V589" s="234">
        <v>91.7</v>
      </c>
      <c r="W589" s="234">
        <v>90.5</v>
      </c>
      <c r="X589" s="234">
        <v>98.7</v>
      </c>
      <c r="Y589" s="234">
        <v>97</v>
      </c>
      <c r="Z589" s="234">
        <v>109.8</v>
      </c>
      <c r="AA589" s="234">
        <v>112.3</v>
      </c>
      <c r="AB589" s="234">
        <v>104.7</v>
      </c>
      <c r="AC589" s="234">
        <v>88.3</v>
      </c>
      <c r="AD589" s="234">
        <v>118.2</v>
      </c>
    </row>
    <row r="590" spans="1:30" ht="25.5" x14ac:dyDescent="0.2">
      <c r="A590" s="68" t="s">
        <v>148</v>
      </c>
      <c r="H590" s="317"/>
      <c r="I590" s="234">
        <v>96.8</v>
      </c>
      <c r="J590" s="234">
        <v>101.3</v>
      </c>
      <c r="K590" s="234">
        <v>110.8</v>
      </c>
      <c r="L590" s="234">
        <v>123.6</v>
      </c>
      <c r="M590" s="234">
        <v>95.7</v>
      </c>
      <c r="N590" s="234">
        <v>117.2</v>
      </c>
      <c r="O590" s="234">
        <v>98.5</v>
      </c>
      <c r="P590" s="234">
        <v>115.6</v>
      </c>
      <c r="Q590" s="234">
        <v>69.2</v>
      </c>
      <c r="R590" s="234">
        <v>91.3</v>
      </c>
      <c r="S590" s="234">
        <v>90.8</v>
      </c>
      <c r="T590" s="234">
        <v>122</v>
      </c>
      <c r="U590" s="234">
        <v>109.7</v>
      </c>
      <c r="V590" s="234">
        <v>118.6</v>
      </c>
      <c r="W590" s="234">
        <v>79.3</v>
      </c>
      <c r="X590" s="234">
        <v>101.8</v>
      </c>
      <c r="Y590" s="234">
        <v>105.5</v>
      </c>
      <c r="Z590" s="234">
        <v>104.2</v>
      </c>
      <c r="AA590" s="234">
        <v>118.2</v>
      </c>
      <c r="AB590" s="234">
        <v>85.6</v>
      </c>
      <c r="AC590" s="234">
        <v>91.1</v>
      </c>
      <c r="AD590" s="234">
        <v>114.5</v>
      </c>
    </row>
    <row r="591" spans="1:30" x14ac:dyDescent="0.2">
      <c r="A591" s="68" t="s">
        <v>149</v>
      </c>
      <c r="H591" s="317"/>
      <c r="I591" s="234">
        <v>78</v>
      </c>
      <c r="J591" s="234">
        <v>111.7</v>
      </c>
      <c r="K591" s="234">
        <v>160.6</v>
      </c>
      <c r="L591" s="234">
        <v>135.6</v>
      </c>
      <c r="M591" s="234">
        <v>63.2</v>
      </c>
      <c r="N591" s="234">
        <v>59.3</v>
      </c>
      <c r="O591" s="234">
        <v>149.9</v>
      </c>
      <c r="P591" s="234">
        <v>89.8</v>
      </c>
      <c r="Q591" s="234">
        <v>128.6</v>
      </c>
      <c r="R591" s="234">
        <v>84.4</v>
      </c>
      <c r="S591" s="234">
        <v>356.8</v>
      </c>
      <c r="T591" s="234">
        <v>172.9</v>
      </c>
      <c r="U591" s="234">
        <v>67.599999999999994</v>
      </c>
      <c r="V591" s="234">
        <v>82.7</v>
      </c>
      <c r="W591" s="234">
        <v>57.6</v>
      </c>
      <c r="X591" s="234">
        <v>129.19999999999999</v>
      </c>
      <c r="Y591" s="234">
        <v>63.3</v>
      </c>
      <c r="Z591" s="234">
        <v>81.099999999999994</v>
      </c>
      <c r="AA591" s="234">
        <v>133.69999999999999</v>
      </c>
      <c r="AB591" s="234">
        <v>156.4</v>
      </c>
      <c r="AC591" s="234">
        <v>43.4</v>
      </c>
      <c r="AD591" s="234">
        <v>203.6</v>
      </c>
    </row>
    <row r="592" spans="1:30" x14ac:dyDescent="0.2">
      <c r="A592" s="68" t="s">
        <v>150</v>
      </c>
      <c r="H592" s="317"/>
      <c r="I592" s="234">
        <v>109.5</v>
      </c>
      <c r="J592" s="234">
        <v>111.2</v>
      </c>
      <c r="K592" s="234">
        <v>120.2</v>
      </c>
      <c r="L592" s="234">
        <v>124.2</v>
      </c>
      <c r="M592" s="234">
        <v>100.3</v>
      </c>
      <c r="N592" s="234">
        <v>97.8</v>
      </c>
      <c r="O592" s="234">
        <v>88.5</v>
      </c>
      <c r="P592" s="234">
        <v>113.1</v>
      </c>
      <c r="Q592" s="234">
        <v>110</v>
      </c>
      <c r="R592" s="234">
        <v>100.1</v>
      </c>
      <c r="S592" s="234">
        <v>101.7</v>
      </c>
      <c r="T592" s="234">
        <v>121.3</v>
      </c>
      <c r="U592" s="234">
        <v>97.8</v>
      </c>
      <c r="V592" s="234">
        <v>80.3</v>
      </c>
      <c r="W592" s="234">
        <v>102.6</v>
      </c>
      <c r="X592" s="234">
        <v>127.5</v>
      </c>
      <c r="Y592" s="234">
        <v>104.4</v>
      </c>
      <c r="Z592" s="234">
        <v>106.8</v>
      </c>
      <c r="AA592" s="234">
        <v>104</v>
      </c>
      <c r="AB592" s="234">
        <v>89.1</v>
      </c>
      <c r="AC592" s="234">
        <v>116.9</v>
      </c>
      <c r="AD592" s="234">
        <v>107.9</v>
      </c>
    </row>
    <row r="593" spans="1:30" ht="25.5" x14ac:dyDescent="0.2">
      <c r="A593" s="68" t="s">
        <v>151</v>
      </c>
      <c r="H593" s="317"/>
      <c r="I593" s="234">
        <v>84</v>
      </c>
      <c r="J593" s="234">
        <v>119.2</v>
      </c>
      <c r="K593" s="234">
        <v>114.6</v>
      </c>
      <c r="L593" s="234">
        <v>104.1</v>
      </c>
      <c r="M593" s="234">
        <v>104.4</v>
      </c>
      <c r="N593" s="234">
        <v>77.5</v>
      </c>
      <c r="O593" s="234">
        <v>104.7</v>
      </c>
      <c r="P593" s="234">
        <v>123</v>
      </c>
      <c r="Q593" s="234">
        <v>91.1</v>
      </c>
      <c r="R593" s="234">
        <v>89.5</v>
      </c>
      <c r="S593" s="234">
        <v>101.1</v>
      </c>
      <c r="T593" s="234">
        <v>90.4</v>
      </c>
      <c r="U593" s="234">
        <v>106.5</v>
      </c>
      <c r="V593" s="234">
        <v>112.8</v>
      </c>
      <c r="W593" s="234">
        <v>104.8</v>
      </c>
      <c r="X593" s="234">
        <v>107.9</v>
      </c>
      <c r="Y593" s="234">
        <v>59</v>
      </c>
      <c r="Z593" s="234">
        <v>89.2</v>
      </c>
      <c r="AA593" s="234">
        <v>85.1</v>
      </c>
      <c r="AB593" s="234">
        <v>116.9</v>
      </c>
      <c r="AC593" s="234">
        <v>104.4</v>
      </c>
      <c r="AD593" s="234">
        <v>126.2</v>
      </c>
    </row>
    <row r="594" spans="1:30" ht="38.25" x14ac:dyDescent="0.2">
      <c r="A594" s="68" t="s">
        <v>152</v>
      </c>
      <c r="H594" s="317"/>
      <c r="I594" s="234">
        <v>106.2</v>
      </c>
      <c r="J594" s="234">
        <v>106.1</v>
      </c>
      <c r="K594" s="234">
        <v>106.7</v>
      </c>
      <c r="L594" s="234">
        <v>105.7</v>
      </c>
      <c r="M594" s="234">
        <v>93.3</v>
      </c>
      <c r="N594" s="234">
        <v>99.6</v>
      </c>
      <c r="O594" s="234">
        <v>99.9</v>
      </c>
      <c r="P594" s="234">
        <v>98.9</v>
      </c>
      <c r="Q594" s="234">
        <v>108.3</v>
      </c>
      <c r="R594" s="234">
        <v>111.1</v>
      </c>
      <c r="S594" s="234">
        <v>99.4</v>
      </c>
      <c r="T594" s="234">
        <v>98.7</v>
      </c>
      <c r="U594" s="234">
        <v>130.30000000000001</v>
      </c>
      <c r="V594" s="234">
        <v>85.1</v>
      </c>
      <c r="W594" s="234">
        <v>118.8</v>
      </c>
      <c r="X594" s="234">
        <v>92.2</v>
      </c>
      <c r="Y594" s="234">
        <v>111.2</v>
      </c>
      <c r="Z594" s="234">
        <v>122.3</v>
      </c>
      <c r="AA594" s="234">
        <v>108.7</v>
      </c>
      <c r="AB594" s="234">
        <v>135.69999999999999</v>
      </c>
      <c r="AC594" s="234">
        <v>35</v>
      </c>
      <c r="AD594" s="234">
        <v>90.5</v>
      </c>
    </row>
    <row r="595" spans="1:30" x14ac:dyDescent="0.2">
      <c r="A595" s="68" t="s">
        <v>153</v>
      </c>
      <c r="H595" s="317"/>
      <c r="I595" s="234">
        <v>101.7</v>
      </c>
      <c r="J595" s="234">
        <v>113.1</v>
      </c>
      <c r="K595" s="234">
        <v>124.9</v>
      </c>
      <c r="L595" s="234">
        <v>93.9</v>
      </c>
      <c r="M595" s="234">
        <v>108.5</v>
      </c>
      <c r="N595" s="234">
        <v>143.69999999999999</v>
      </c>
      <c r="O595" s="234">
        <v>81.3</v>
      </c>
      <c r="P595" s="234">
        <v>106.6</v>
      </c>
      <c r="Q595" s="234">
        <v>166</v>
      </c>
      <c r="R595" s="234">
        <v>135.5</v>
      </c>
      <c r="S595" s="234">
        <v>71.3</v>
      </c>
      <c r="T595" s="234">
        <v>68.099999999999994</v>
      </c>
      <c r="U595" s="234">
        <v>124.2</v>
      </c>
      <c r="V595" s="234">
        <v>70.7</v>
      </c>
      <c r="W595" s="234">
        <v>93.9</v>
      </c>
      <c r="X595" s="234">
        <v>84.1</v>
      </c>
      <c r="Y595" s="234">
        <v>77.7</v>
      </c>
      <c r="Z595" s="234">
        <v>147.30000000000001</v>
      </c>
      <c r="AA595" s="234">
        <v>125.2</v>
      </c>
      <c r="AB595" s="234">
        <v>93.3</v>
      </c>
      <c r="AC595" s="234">
        <v>91.1</v>
      </c>
      <c r="AD595" s="234">
        <v>131.30000000000001</v>
      </c>
    </row>
    <row r="596" spans="1:30" x14ac:dyDescent="0.2">
      <c r="A596" s="68" t="s">
        <v>154</v>
      </c>
      <c r="H596" s="317"/>
      <c r="I596" s="234">
        <v>141.9</v>
      </c>
      <c r="J596" s="234">
        <v>85.8</v>
      </c>
      <c r="K596" s="234">
        <v>126.3</v>
      </c>
      <c r="L596" s="234">
        <v>127.5</v>
      </c>
      <c r="M596" s="234">
        <v>103.8</v>
      </c>
      <c r="N596" s="234">
        <v>98.1</v>
      </c>
      <c r="O596" s="234">
        <v>107.5</v>
      </c>
      <c r="P596" s="234">
        <v>110.4</v>
      </c>
      <c r="Q596" s="234">
        <v>108.5</v>
      </c>
      <c r="R596" s="234">
        <v>101.9</v>
      </c>
      <c r="S596" s="234">
        <v>101.9</v>
      </c>
      <c r="T596" s="234">
        <v>99.2</v>
      </c>
      <c r="U596" s="234">
        <v>110.8</v>
      </c>
      <c r="V596" s="234">
        <v>79.099999999999994</v>
      </c>
      <c r="W596" s="234">
        <v>89.7</v>
      </c>
      <c r="X596" s="234">
        <v>99.1</v>
      </c>
      <c r="Y596" s="234">
        <v>96</v>
      </c>
      <c r="Z596" s="234">
        <v>109.2</v>
      </c>
      <c r="AA596" s="234">
        <v>99.2</v>
      </c>
      <c r="AB596" s="234">
        <v>95.9</v>
      </c>
      <c r="AC596" s="234">
        <v>116.7</v>
      </c>
      <c r="AD596" s="234">
        <v>100.7</v>
      </c>
    </row>
    <row r="597" spans="1:30" x14ac:dyDescent="0.2">
      <c r="A597" s="68" t="s">
        <v>155</v>
      </c>
      <c r="H597" s="317"/>
      <c r="I597" s="234">
        <v>87.9</v>
      </c>
      <c r="J597" s="234">
        <v>143.19999999999999</v>
      </c>
      <c r="K597" s="234">
        <v>102.8</v>
      </c>
      <c r="L597" s="234">
        <v>88.5</v>
      </c>
      <c r="M597" s="234">
        <v>102</v>
      </c>
      <c r="N597" s="234">
        <v>82.1</v>
      </c>
      <c r="O597" s="234">
        <v>112.7</v>
      </c>
      <c r="P597" s="234">
        <v>109</v>
      </c>
      <c r="Q597" s="234">
        <v>128</v>
      </c>
      <c r="R597" s="234">
        <v>108</v>
      </c>
      <c r="S597" s="234">
        <v>110.7</v>
      </c>
      <c r="T597" s="234">
        <v>112.2</v>
      </c>
      <c r="U597" s="234">
        <v>115.5</v>
      </c>
      <c r="V597" s="234">
        <v>112.5</v>
      </c>
      <c r="W597" s="234">
        <v>77.8</v>
      </c>
      <c r="X597" s="234">
        <v>84</v>
      </c>
      <c r="Y597" s="234">
        <v>94.7</v>
      </c>
      <c r="Z597" s="234">
        <v>119.9</v>
      </c>
      <c r="AA597" s="234">
        <v>125.3</v>
      </c>
      <c r="AB597" s="234">
        <v>93</v>
      </c>
      <c r="AC597" s="234">
        <v>98.1</v>
      </c>
      <c r="AD597" s="234">
        <v>167.1</v>
      </c>
    </row>
    <row r="598" spans="1:30" x14ac:dyDescent="0.2">
      <c r="A598" s="68" t="s">
        <v>156</v>
      </c>
      <c r="H598" s="317"/>
      <c r="I598" s="234">
        <v>105.1</v>
      </c>
      <c r="J598" s="234">
        <v>110.4</v>
      </c>
      <c r="K598" s="234">
        <v>177.1</v>
      </c>
      <c r="L598" s="234">
        <v>97.6</v>
      </c>
      <c r="M598" s="234">
        <v>89.2</v>
      </c>
      <c r="N598" s="234">
        <v>93.8</v>
      </c>
      <c r="O598" s="234">
        <v>110.8</v>
      </c>
      <c r="P598" s="234">
        <v>85.1</v>
      </c>
      <c r="Q598" s="234">
        <v>124.8</v>
      </c>
      <c r="R598" s="234">
        <v>100.5</v>
      </c>
      <c r="S598" s="234">
        <v>96.4</v>
      </c>
      <c r="T598" s="234">
        <v>143.69999999999999</v>
      </c>
      <c r="U598" s="234">
        <v>105.7</v>
      </c>
      <c r="V598" s="234">
        <v>55.7</v>
      </c>
      <c r="W598" s="234">
        <v>94.3</v>
      </c>
      <c r="X598" s="234">
        <v>86.8</v>
      </c>
      <c r="Y598" s="234">
        <v>87.3</v>
      </c>
      <c r="Z598" s="234">
        <v>124.5</v>
      </c>
      <c r="AA598" s="234">
        <v>116.3</v>
      </c>
      <c r="AB598" s="234">
        <v>113</v>
      </c>
      <c r="AC598" s="234">
        <v>92.8</v>
      </c>
      <c r="AD598" s="234">
        <v>109.7</v>
      </c>
    </row>
    <row r="599" spans="1:30" x14ac:dyDescent="0.2">
      <c r="A599" s="68" t="s">
        <v>157</v>
      </c>
      <c r="H599" s="317"/>
      <c r="I599" s="234">
        <v>92.5</v>
      </c>
      <c r="J599" s="234">
        <v>111.8</v>
      </c>
      <c r="K599" s="234">
        <v>100.9</v>
      </c>
      <c r="L599" s="234">
        <v>106.9</v>
      </c>
      <c r="M599" s="234">
        <v>118.1</v>
      </c>
      <c r="N599" s="234">
        <v>90.9</v>
      </c>
      <c r="O599" s="234">
        <v>93.9</v>
      </c>
      <c r="P599" s="234">
        <v>88.6</v>
      </c>
      <c r="Q599" s="234">
        <v>100.2</v>
      </c>
      <c r="R599" s="234">
        <v>114.3</v>
      </c>
      <c r="S599" s="234">
        <v>102.9</v>
      </c>
      <c r="T599" s="234">
        <v>91.8</v>
      </c>
      <c r="U599" s="234">
        <v>108.3</v>
      </c>
      <c r="V599" s="234">
        <v>115.5</v>
      </c>
      <c r="W599" s="234">
        <v>72.099999999999994</v>
      </c>
      <c r="X599" s="234">
        <v>91.5</v>
      </c>
      <c r="Y599" s="234">
        <v>108.5</v>
      </c>
      <c r="Z599" s="234">
        <v>104.2</v>
      </c>
      <c r="AA599" s="234">
        <v>104.7</v>
      </c>
      <c r="AB599" s="234">
        <v>128.80000000000001</v>
      </c>
      <c r="AC599" s="234">
        <v>74.900000000000006</v>
      </c>
      <c r="AD599" s="234">
        <v>116.3</v>
      </c>
    </row>
    <row r="600" spans="1:30" x14ac:dyDescent="0.2">
      <c r="A600" s="68" t="s">
        <v>158</v>
      </c>
      <c r="H600" s="317"/>
      <c r="I600" s="234">
        <v>122.4</v>
      </c>
      <c r="J600" s="234">
        <v>88.5</v>
      </c>
      <c r="K600" s="234">
        <v>134.30000000000001</v>
      </c>
      <c r="L600" s="234">
        <v>92.8</v>
      </c>
      <c r="M600" s="234">
        <v>93</v>
      </c>
      <c r="N600" s="234">
        <v>71.3</v>
      </c>
      <c r="O600" s="234">
        <v>118</v>
      </c>
      <c r="P600" s="234">
        <v>92.7</v>
      </c>
      <c r="Q600" s="234">
        <v>144.80000000000001</v>
      </c>
      <c r="R600" s="234">
        <v>103.3</v>
      </c>
      <c r="S600" s="234">
        <v>95.5</v>
      </c>
      <c r="T600" s="234">
        <v>126.6</v>
      </c>
      <c r="U600" s="234">
        <v>101.1</v>
      </c>
      <c r="V600" s="234">
        <v>80.3</v>
      </c>
      <c r="W600" s="234">
        <v>96.7</v>
      </c>
      <c r="X600" s="234">
        <v>120.2</v>
      </c>
      <c r="Y600" s="234">
        <v>73.7</v>
      </c>
      <c r="Z600" s="234">
        <v>107.7</v>
      </c>
      <c r="AA600" s="234">
        <v>68.2</v>
      </c>
      <c r="AB600" s="234">
        <v>117.3</v>
      </c>
      <c r="AC600" s="234">
        <v>112.6</v>
      </c>
      <c r="AD600" s="234">
        <v>110.2</v>
      </c>
    </row>
    <row r="601" spans="1:30" x14ac:dyDescent="0.2">
      <c r="A601" s="68" t="s">
        <v>159</v>
      </c>
      <c r="H601" s="317"/>
      <c r="I601" s="234">
        <v>115.7</v>
      </c>
      <c r="J601" s="234">
        <v>99.7</v>
      </c>
      <c r="K601" s="234">
        <v>89.6</v>
      </c>
      <c r="L601" s="234">
        <v>89.5</v>
      </c>
      <c r="M601" s="234">
        <v>110.1</v>
      </c>
      <c r="N601" s="234">
        <v>116.4</v>
      </c>
      <c r="O601" s="234">
        <v>126.8</v>
      </c>
      <c r="P601" s="234">
        <v>107.7</v>
      </c>
      <c r="Q601" s="234">
        <v>107.5</v>
      </c>
      <c r="R601" s="234">
        <v>90.3</v>
      </c>
      <c r="S601" s="234">
        <v>85.8</v>
      </c>
      <c r="T601" s="234">
        <v>112</v>
      </c>
      <c r="U601" s="234">
        <v>109.1</v>
      </c>
      <c r="V601" s="234">
        <v>86.5</v>
      </c>
      <c r="W601" s="234">
        <v>80.7</v>
      </c>
      <c r="X601" s="234">
        <v>72.8</v>
      </c>
      <c r="Y601" s="234">
        <v>88.3</v>
      </c>
      <c r="Z601" s="234">
        <v>99.3</v>
      </c>
      <c r="AA601" s="234">
        <v>114.1</v>
      </c>
      <c r="AB601" s="234">
        <v>109.5</v>
      </c>
      <c r="AC601" s="234">
        <v>102</v>
      </c>
      <c r="AD601" s="234">
        <v>121.8</v>
      </c>
    </row>
    <row r="602" spans="1:30" ht="25.5" x14ac:dyDescent="0.2">
      <c r="A602" s="68" t="s">
        <v>160</v>
      </c>
      <c r="H602" s="317"/>
      <c r="I602" s="234">
        <v>88.5</v>
      </c>
      <c r="J602" s="234">
        <v>108.8</v>
      </c>
      <c r="K602" s="234">
        <v>131</v>
      </c>
      <c r="L602" s="234">
        <v>97</v>
      </c>
      <c r="M602" s="234">
        <v>100.4</v>
      </c>
      <c r="N602" s="234">
        <v>124.5</v>
      </c>
      <c r="O602" s="234">
        <v>99.5</v>
      </c>
      <c r="P602" s="234">
        <v>97.5</v>
      </c>
      <c r="Q602" s="234">
        <v>98.9</v>
      </c>
      <c r="R602" s="234">
        <v>110.1</v>
      </c>
      <c r="S602" s="234">
        <v>108.6</v>
      </c>
      <c r="T602" s="234">
        <v>94</v>
      </c>
      <c r="U602" s="234">
        <v>101.4</v>
      </c>
      <c r="V602" s="234">
        <v>109.6</v>
      </c>
      <c r="W602" s="234">
        <v>95</v>
      </c>
      <c r="X602" s="234">
        <v>111.4</v>
      </c>
      <c r="Y602" s="234">
        <v>93.6</v>
      </c>
      <c r="Z602" s="234">
        <v>117.8</v>
      </c>
      <c r="AA602" s="234">
        <v>107.8</v>
      </c>
      <c r="AB602" s="234">
        <v>117.3</v>
      </c>
      <c r="AC602" s="234">
        <v>69.900000000000006</v>
      </c>
      <c r="AD602" s="234">
        <v>136.1</v>
      </c>
    </row>
    <row r="603" spans="1:30" ht="25.5" x14ac:dyDescent="0.2">
      <c r="A603" s="68" t="s">
        <v>161</v>
      </c>
      <c r="H603" s="317"/>
      <c r="I603" s="234">
        <v>71.2</v>
      </c>
      <c r="J603" s="234">
        <v>96.6</v>
      </c>
      <c r="K603" s="234">
        <v>186.8</v>
      </c>
      <c r="L603" s="234">
        <v>98.8</v>
      </c>
      <c r="M603" s="234">
        <v>120.3</v>
      </c>
      <c r="N603" s="234">
        <v>120.6</v>
      </c>
      <c r="O603" s="234">
        <v>95.9</v>
      </c>
      <c r="P603" s="234">
        <v>114.5</v>
      </c>
      <c r="Q603" s="234">
        <v>86</v>
      </c>
      <c r="R603" s="234">
        <v>173.9</v>
      </c>
      <c r="S603" s="234">
        <v>67.2</v>
      </c>
      <c r="T603" s="234">
        <v>121.7</v>
      </c>
      <c r="U603" s="234">
        <v>82.1</v>
      </c>
      <c r="V603" s="234">
        <v>88.3</v>
      </c>
      <c r="W603" s="234">
        <v>92.1</v>
      </c>
      <c r="X603" s="234">
        <v>112.5</v>
      </c>
      <c r="Y603" s="234">
        <v>98.2</v>
      </c>
      <c r="Z603" s="234">
        <v>146.4</v>
      </c>
      <c r="AA603" s="234">
        <v>104.2</v>
      </c>
      <c r="AB603" s="234">
        <v>80.900000000000006</v>
      </c>
      <c r="AC603" s="234">
        <v>113.2</v>
      </c>
      <c r="AD603" s="234">
        <v>110.1</v>
      </c>
    </row>
    <row r="604" spans="1:30" ht="25.5" x14ac:dyDescent="0.2">
      <c r="A604" s="68" t="s">
        <v>162</v>
      </c>
      <c r="H604" s="317"/>
      <c r="I604" s="234">
        <v>136</v>
      </c>
      <c r="J604" s="234">
        <v>124.7</v>
      </c>
      <c r="K604" s="234">
        <v>120.6</v>
      </c>
      <c r="L604" s="234">
        <v>184.4</v>
      </c>
      <c r="M604" s="234">
        <v>113.2</v>
      </c>
      <c r="N604" s="234">
        <v>134.30000000000001</v>
      </c>
      <c r="O604" s="234">
        <v>135.1</v>
      </c>
      <c r="P604" s="234">
        <v>66.5</v>
      </c>
      <c r="Q604" s="234">
        <v>115.8</v>
      </c>
      <c r="R604" s="234">
        <v>120.9</v>
      </c>
      <c r="S604" s="234">
        <v>133.80000000000001</v>
      </c>
      <c r="T604" s="234">
        <v>70</v>
      </c>
      <c r="U604" s="234">
        <v>83.6</v>
      </c>
      <c r="V604" s="234">
        <v>95.9</v>
      </c>
      <c r="W604" s="234">
        <v>88.2</v>
      </c>
      <c r="X604" s="234">
        <v>90.9</v>
      </c>
      <c r="Y604" s="234">
        <v>137.69999999999999</v>
      </c>
      <c r="Z604" s="234">
        <v>111.3</v>
      </c>
      <c r="AA604" s="234">
        <v>132.5</v>
      </c>
      <c r="AB604" s="234">
        <v>128</v>
      </c>
      <c r="AC604" s="234">
        <v>43.6</v>
      </c>
      <c r="AD604" s="234">
        <v>90.9</v>
      </c>
    </row>
    <row r="605" spans="1:30" x14ac:dyDescent="0.2">
      <c r="A605" s="68" t="s">
        <v>163</v>
      </c>
      <c r="H605" s="317"/>
      <c r="I605" s="234">
        <v>83.1</v>
      </c>
      <c r="J605" s="234">
        <v>102.5</v>
      </c>
      <c r="K605" s="234">
        <v>123.5</v>
      </c>
      <c r="L605" s="234">
        <v>104.8</v>
      </c>
      <c r="M605" s="234">
        <v>118.5</v>
      </c>
      <c r="N605" s="234">
        <v>86.5</v>
      </c>
      <c r="O605" s="234">
        <v>124.1</v>
      </c>
      <c r="P605" s="234">
        <v>103.8</v>
      </c>
      <c r="Q605" s="234">
        <v>91.3</v>
      </c>
      <c r="R605" s="234">
        <v>108.8</v>
      </c>
      <c r="S605" s="234">
        <v>110</v>
      </c>
      <c r="T605" s="234">
        <v>88.7</v>
      </c>
      <c r="U605" s="234">
        <v>91.6</v>
      </c>
      <c r="V605" s="234">
        <v>113</v>
      </c>
      <c r="W605" s="234">
        <v>156.69999999999999</v>
      </c>
      <c r="X605" s="234">
        <v>80</v>
      </c>
      <c r="Y605" s="234">
        <v>63.4</v>
      </c>
      <c r="Z605" s="234">
        <v>109.5</v>
      </c>
      <c r="AA605" s="234">
        <v>108.8</v>
      </c>
      <c r="AB605" s="234">
        <v>135.5</v>
      </c>
      <c r="AC605" s="234">
        <v>63.9</v>
      </c>
      <c r="AD605" s="234">
        <v>145</v>
      </c>
    </row>
    <row r="606" spans="1:30" x14ac:dyDescent="0.2">
      <c r="A606" s="68" t="s">
        <v>164</v>
      </c>
      <c r="H606" s="317"/>
      <c r="I606" s="234">
        <v>78.099999999999994</v>
      </c>
      <c r="J606" s="234">
        <v>108.6</v>
      </c>
      <c r="K606" s="234">
        <v>128.1</v>
      </c>
      <c r="L606" s="234">
        <v>71.3</v>
      </c>
      <c r="M606" s="234">
        <v>122.2</v>
      </c>
      <c r="N606" s="234">
        <v>94.4</v>
      </c>
      <c r="O606" s="234">
        <v>157.5</v>
      </c>
      <c r="P606" s="234">
        <v>70.400000000000006</v>
      </c>
      <c r="Q606" s="234">
        <v>103.2</v>
      </c>
      <c r="R606" s="234">
        <v>97.1</v>
      </c>
      <c r="S606" s="234">
        <v>107.5</v>
      </c>
      <c r="T606" s="234">
        <v>90.2</v>
      </c>
      <c r="U606" s="234">
        <v>105</v>
      </c>
      <c r="V606" s="234">
        <v>71.900000000000006</v>
      </c>
      <c r="W606" s="234">
        <v>142.80000000000001</v>
      </c>
      <c r="X606" s="234">
        <v>106.6</v>
      </c>
      <c r="Y606" s="234">
        <v>62.3</v>
      </c>
      <c r="Z606" s="234">
        <v>130.5</v>
      </c>
      <c r="AA606" s="234">
        <v>149.9</v>
      </c>
      <c r="AB606" s="234">
        <v>158.6</v>
      </c>
      <c r="AC606" s="234">
        <v>28.6</v>
      </c>
      <c r="AD606" s="234">
        <v>137.9</v>
      </c>
    </row>
    <row r="607" spans="1:30" x14ac:dyDescent="0.2">
      <c r="A607" s="68" t="s">
        <v>165</v>
      </c>
      <c r="H607" s="317"/>
      <c r="I607" s="234">
        <v>101.1</v>
      </c>
      <c r="J607" s="234">
        <v>136.5</v>
      </c>
      <c r="K607" s="234">
        <v>119.5</v>
      </c>
      <c r="L607" s="234">
        <v>50.5</v>
      </c>
      <c r="M607" s="234">
        <v>93.8</v>
      </c>
      <c r="N607" s="234">
        <v>101.5</v>
      </c>
      <c r="O607" s="234">
        <v>103.8</v>
      </c>
      <c r="P607" s="234">
        <v>109.2</v>
      </c>
      <c r="Q607" s="234">
        <v>105.2</v>
      </c>
      <c r="R607" s="234">
        <v>103</v>
      </c>
      <c r="S607" s="234">
        <v>108.1</v>
      </c>
      <c r="T607" s="234">
        <v>176.8</v>
      </c>
      <c r="U607" s="234">
        <v>26.5</v>
      </c>
      <c r="V607" s="234">
        <v>115</v>
      </c>
      <c r="W607" s="234">
        <v>124.9</v>
      </c>
      <c r="X607" s="234">
        <v>106.8</v>
      </c>
      <c r="Y607" s="234">
        <v>78.900000000000006</v>
      </c>
      <c r="Z607" s="234">
        <v>143.1</v>
      </c>
      <c r="AA607" s="234">
        <v>165.7</v>
      </c>
      <c r="AB607" s="234">
        <v>80</v>
      </c>
      <c r="AC607" s="234">
        <v>131</v>
      </c>
      <c r="AD607" s="234">
        <v>145.1</v>
      </c>
    </row>
    <row r="608" spans="1:30" x14ac:dyDescent="0.2">
      <c r="A608" s="68" t="s">
        <v>166</v>
      </c>
      <c r="H608" s="317"/>
      <c r="I608" s="234">
        <v>127.6</v>
      </c>
      <c r="J608" s="234">
        <v>89.1</v>
      </c>
      <c r="K608" s="234">
        <v>125.9</v>
      </c>
      <c r="L608" s="234">
        <v>116.5</v>
      </c>
      <c r="M608" s="234">
        <v>100.8</v>
      </c>
      <c r="N608" s="234">
        <v>104.7</v>
      </c>
      <c r="O608" s="234">
        <v>118.4</v>
      </c>
      <c r="P608" s="234">
        <v>80.599999999999994</v>
      </c>
      <c r="Q608" s="234">
        <v>114.6</v>
      </c>
      <c r="R608" s="234">
        <v>87.5</v>
      </c>
      <c r="S608" s="234">
        <v>92.1</v>
      </c>
      <c r="T608" s="234">
        <v>119.7</v>
      </c>
      <c r="U608" s="234">
        <v>126.1</v>
      </c>
      <c r="V608" s="234">
        <v>113.5</v>
      </c>
      <c r="W608" s="234">
        <v>87.6</v>
      </c>
      <c r="X608" s="234">
        <v>131.30000000000001</v>
      </c>
      <c r="Y608" s="234">
        <v>73</v>
      </c>
      <c r="Z608" s="234">
        <v>122.6</v>
      </c>
      <c r="AA608" s="234">
        <v>110.8</v>
      </c>
      <c r="AB608" s="234">
        <v>134.6</v>
      </c>
      <c r="AC608" s="234">
        <v>83.7</v>
      </c>
      <c r="AD608" s="234">
        <v>63.3</v>
      </c>
    </row>
    <row r="609" spans="1:30" ht="38.25" x14ac:dyDescent="0.2">
      <c r="A609" s="68" t="s">
        <v>167</v>
      </c>
      <c r="H609" s="317"/>
      <c r="I609" s="317"/>
      <c r="J609" s="317"/>
      <c r="K609" s="317"/>
      <c r="L609" s="317"/>
      <c r="M609" s="317"/>
      <c r="N609" s="317"/>
      <c r="O609" s="317"/>
      <c r="P609" s="317"/>
      <c r="Q609" s="317"/>
      <c r="R609" s="317"/>
      <c r="S609" s="317"/>
      <c r="T609" s="317"/>
      <c r="U609" s="317"/>
      <c r="V609" s="317"/>
      <c r="W609" s="317"/>
      <c r="X609" s="317"/>
      <c r="Y609" s="317"/>
      <c r="Z609" s="317"/>
      <c r="AA609" s="234"/>
      <c r="AB609" s="234"/>
      <c r="AC609" s="234"/>
      <c r="AD609" s="234"/>
    </row>
    <row r="610" spans="1:30" x14ac:dyDescent="0.2">
      <c r="A610" s="68" t="s">
        <v>168</v>
      </c>
      <c r="H610" s="317"/>
      <c r="I610" s="317"/>
      <c r="J610" s="317"/>
      <c r="K610" s="317"/>
      <c r="L610" s="317"/>
      <c r="M610" s="317"/>
      <c r="N610" s="317"/>
      <c r="O610" s="317"/>
      <c r="P610" s="317"/>
      <c r="Q610" s="317"/>
      <c r="R610" s="317"/>
      <c r="S610" s="317"/>
      <c r="T610" s="317"/>
      <c r="U610" s="317"/>
      <c r="V610" s="317"/>
      <c r="W610" s="317"/>
      <c r="X610" s="317"/>
      <c r="Y610" s="317"/>
      <c r="Z610" s="317"/>
      <c r="AA610" s="234"/>
      <c r="AB610" s="234"/>
      <c r="AC610" s="234"/>
      <c r="AD610" s="234"/>
    </row>
    <row r="611" spans="1:30" x14ac:dyDescent="0.2">
      <c r="A611" s="68" t="s">
        <v>231</v>
      </c>
    </row>
    <row r="612" spans="1:30" x14ac:dyDescent="0.2">
      <c r="A612" s="81" t="s">
        <v>768</v>
      </c>
    </row>
    <row r="613" spans="1:30" x14ac:dyDescent="0.2">
      <c r="A613" s="82" t="s">
        <v>171</v>
      </c>
      <c r="B613" s="303" t="s">
        <v>191</v>
      </c>
      <c r="H613" s="306">
        <v>2967</v>
      </c>
      <c r="I613" s="306">
        <v>3686</v>
      </c>
      <c r="J613" s="306">
        <v>4424</v>
      </c>
      <c r="K613" s="306">
        <v>5080</v>
      </c>
      <c r="L613" s="306">
        <v>5839</v>
      </c>
      <c r="M613" s="306">
        <v>6444</v>
      </c>
      <c r="N613" s="306">
        <v>7041</v>
      </c>
      <c r="O613" s="306">
        <v>7402</v>
      </c>
      <c r="P613" s="306">
        <v>7852</v>
      </c>
      <c r="Q613" s="306">
        <v>8245</v>
      </c>
      <c r="R613" s="306">
        <v>8549</v>
      </c>
      <c r="S613" s="306">
        <v>9125</v>
      </c>
      <c r="T613" s="306">
        <v>9652</v>
      </c>
      <c r="U613" s="306">
        <v>10277</v>
      </c>
      <c r="V613" s="307">
        <v>10655</v>
      </c>
      <c r="W613" s="307">
        <v>10842</v>
      </c>
      <c r="X613" s="307">
        <v>11150</v>
      </c>
      <c r="Y613" s="307">
        <v>11475</v>
      </c>
      <c r="Z613" s="307">
        <v>11736</v>
      </c>
      <c r="AA613" s="307">
        <v>12110</v>
      </c>
      <c r="AB613" s="308">
        <v>12413</v>
      </c>
      <c r="AC613" s="309">
        <v>12608</v>
      </c>
      <c r="AD613" s="234"/>
    </row>
    <row r="614" spans="1:30" x14ac:dyDescent="0.2">
      <c r="A614" s="82" t="s">
        <v>172</v>
      </c>
      <c r="B614" s="303" t="s">
        <v>192</v>
      </c>
      <c r="H614" s="306">
        <v>320</v>
      </c>
      <c r="I614" s="306">
        <v>403</v>
      </c>
      <c r="J614" s="306">
        <v>487</v>
      </c>
      <c r="K614" s="306">
        <v>552</v>
      </c>
      <c r="L614" s="306">
        <v>638</v>
      </c>
      <c r="M614" s="306">
        <v>704</v>
      </c>
      <c r="N614" s="306">
        <v>760</v>
      </c>
      <c r="O614" s="306">
        <v>772</v>
      </c>
      <c r="P614" s="306">
        <v>797</v>
      </c>
      <c r="Q614" s="306">
        <v>815</v>
      </c>
      <c r="R614" s="306">
        <v>837</v>
      </c>
      <c r="S614" s="306">
        <v>910</v>
      </c>
      <c r="T614" s="306">
        <v>954</v>
      </c>
      <c r="U614" s="306">
        <v>986</v>
      </c>
      <c r="V614" s="306">
        <v>1025</v>
      </c>
      <c r="W614" s="306">
        <v>1011</v>
      </c>
      <c r="X614" s="306">
        <v>1044</v>
      </c>
      <c r="Y614" s="306">
        <v>1047</v>
      </c>
      <c r="Z614" s="307">
        <v>1045</v>
      </c>
      <c r="AA614" s="307">
        <v>1025</v>
      </c>
      <c r="AB614" s="308">
        <v>1009</v>
      </c>
      <c r="AC614" s="309">
        <v>1002</v>
      </c>
      <c r="AD614" s="234"/>
    </row>
    <row r="615" spans="1:30" x14ac:dyDescent="0.2">
      <c r="A615" s="82" t="s">
        <v>173</v>
      </c>
      <c r="B615" s="304" t="s">
        <v>193</v>
      </c>
      <c r="H615" s="306">
        <v>4198</v>
      </c>
      <c r="I615" s="306">
        <v>5472</v>
      </c>
      <c r="J615" s="306">
        <v>6880</v>
      </c>
      <c r="K615" s="306">
        <v>8261</v>
      </c>
      <c r="L615" s="306">
        <v>9986</v>
      </c>
      <c r="M615" s="306">
        <v>11576</v>
      </c>
      <c r="N615" s="306">
        <v>13157</v>
      </c>
      <c r="O615" s="306">
        <v>14045</v>
      </c>
      <c r="P615" s="306">
        <v>15324</v>
      </c>
      <c r="Q615" s="306">
        <v>16603</v>
      </c>
      <c r="R615" s="306">
        <v>17811</v>
      </c>
      <c r="S615" s="306">
        <v>19650</v>
      </c>
      <c r="T615" s="306">
        <v>21114</v>
      </c>
      <c r="U615" s="306">
        <v>22554</v>
      </c>
      <c r="V615" s="307">
        <v>24096</v>
      </c>
      <c r="W615" s="307">
        <v>25040</v>
      </c>
      <c r="X615" s="307">
        <v>26457</v>
      </c>
      <c r="Y615" s="307">
        <v>28101</v>
      </c>
      <c r="Z615" s="307">
        <v>29544</v>
      </c>
      <c r="AA615" s="307">
        <v>30936</v>
      </c>
      <c r="AB615" s="308">
        <v>32302</v>
      </c>
      <c r="AC615" s="309">
        <v>34009</v>
      </c>
      <c r="AD615" s="234"/>
    </row>
    <row r="616" spans="1:30" ht="25.5" x14ac:dyDescent="0.2">
      <c r="A616" s="82" t="s">
        <v>174</v>
      </c>
      <c r="B616" s="303" t="s">
        <v>194</v>
      </c>
      <c r="H616" s="306">
        <v>1597</v>
      </c>
      <c r="I616" s="306">
        <v>2050</v>
      </c>
      <c r="J616" s="306">
        <v>2512</v>
      </c>
      <c r="K616" s="306">
        <v>2945</v>
      </c>
      <c r="L616" s="306">
        <v>3433</v>
      </c>
      <c r="M616" s="306">
        <v>3885</v>
      </c>
      <c r="N616" s="306">
        <v>4268</v>
      </c>
      <c r="O616" s="306">
        <v>4545</v>
      </c>
      <c r="P616" s="306">
        <v>4908</v>
      </c>
      <c r="Q616" s="306">
        <v>5254</v>
      </c>
      <c r="R616" s="306">
        <v>5482</v>
      </c>
      <c r="S616" s="306">
        <v>5866</v>
      </c>
      <c r="T616" s="306">
        <v>6196</v>
      </c>
      <c r="U616" s="306">
        <v>6461</v>
      </c>
      <c r="V616" s="307">
        <v>6876</v>
      </c>
      <c r="W616" s="307">
        <v>7068</v>
      </c>
      <c r="X616" s="307">
        <v>7199</v>
      </c>
      <c r="Y616" s="307">
        <v>7419</v>
      </c>
      <c r="Z616" s="307">
        <v>7470</v>
      </c>
      <c r="AA616" s="307">
        <v>7558</v>
      </c>
      <c r="AB616" s="308">
        <v>7762</v>
      </c>
      <c r="AC616" s="309">
        <v>7800</v>
      </c>
      <c r="AD616" s="234"/>
    </row>
    <row r="617" spans="1:30" ht="25.5" x14ac:dyDescent="0.2">
      <c r="A617" s="82" t="s">
        <v>175</v>
      </c>
      <c r="B617" s="304" t="s">
        <v>195</v>
      </c>
      <c r="H617" s="306">
        <v>814</v>
      </c>
      <c r="I617" s="306">
        <v>1027</v>
      </c>
      <c r="J617" s="306">
        <v>1247</v>
      </c>
      <c r="K617" s="306">
        <v>1409</v>
      </c>
      <c r="L617" s="306">
        <v>1665</v>
      </c>
      <c r="M617" s="306">
        <v>1870</v>
      </c>
      <c r="N617" s="306">
        <v>2049</v>
      </c>
      <c r="O617" s="306">
        <v>2165</v>
      </c>
      <c r="P617" s="306">
        <v>2317</v>
      </c>
      <c r="Q617" s="306">
        <v>2464</v>
      </c>
      <c r="R617" s="306">
        <v>2621</v>
      </c>
      <c r="S617" s="306">
        <v>2882</v>
      </c>
      <c r="T617" s="306">
        <v>3116</v>
      </c>
      <c r="U617" s="306">
        <v>3346</v>
      </c>
      <c r="V617" s="307">
        <v>3487</v>
      </c>
      <c r="W617" s="307">
        <v>3630</v>
      </c>
      <c r="X617" s="307">
        <v>3782</v>
      </c>
      <c r="Y617" s="307">
        <v>3946</v>
      </c>
      <c r="Z617" s="307">
        <v>4142</v>
      </c>
      <c r="AA617" s="307">
        <v>4344</v>
      </c>
      <c r="AB617" s="308">
        <v>4633</v>
      </c>
      <c r="AC617" s="309">
        <v>4795</v>
      </c>
      <c r="AD617" s="234"/>
    </row>
    <row r="618" spans="1:30" x14ac:dyDescent="0.2">
      <c r="A618" s="82" t="s">
        <v>176</v>
      </c>
      <c r="B618" s="303" t="s">
        <v>196</v>
      </c>
      <c r="H618" s="306">
        <v>608</v>
      </c>
      <c r="I618" s="306">
        <v>800</v>
      </c>
      <c r="J618" s="306">
        <v>998</v>
      </c>
      <c r="K618" s="306">
        <v>1148</v>
      </c>
      <c r="L618" s="306">
        <v>1378</v>
      </c>
      <c r="M618" s="306">
        <v>1551</v>
      </c>
      <c r="N618" s="306">
        <v>1730</v>
      </c>
      <c r="O618" s="306">
        <v>1837</v>
      </c>
      <c r="P618" s="306">
        <v>1978</v>
      </c>
      <c r="Q618" s="306">
        <v>2176</v>
      </c>
      <c r="R618" s="306">
        <v>2411</v>
      </c>
      <c r="S618" s="306">
        <v>2728</v>
      </c>
      <c r="T618" s="306">
        <v>2920</v>
      </c>
      <c r="U618" s="306">
        <v>3129</v>
      </c>
      <c r="V618" s="307">
        <v>3238</v>
      </c>
      <c r="W618" s="307">
        <v>3304</v>
      </c>
      <c r="X618" s="307">
        <v>3410</v>
      </c>
      <c r="Y618" s="307">
        <v>3470</v>
      </c>
      <c r="Z618" s="307">
        <v>3557</v>
      </c>
      <c r="AA618" s="307">
        <v>3648</v>
      </c>
      <c r="AB618" s="308">
        <v>3732</v>
      </c>
      <c r="AC618" s="309">
        <v>3820</v>
      </c>
      <c r="AD618" s="234"/>
    </row>
    <row r="619" spans="1:30" x14ac:dyDescent="0.2">
      <c r="A619" s="82" t="s">
        <v>177</v>
      </c>
      <c r="B619" s="304" t="s">
        <v>197</v>
      </c>
      <c r="H619" s="306">
        <v>1557</v>
      </c>
      <c r="I619" s="306">
        <v>1956</v>
      </c>
      <c r="J619" s="306">
        <v>2351</v>
      </c>
      <c r="K619" s="306">
        <v>2713</v>
      </c>
      <c r="L619" s="306">
        <v>3135</v>
      </c>
      <c r="M619" s="306">
        <v>3549</v>
      </c>
      <c r="N619" s="306">
        <v>3944</v>
      </c>
      <c r="O619" s="306">
        <v>4231</v>
      </c>
      <c r="P619" s="306">
        <v>4636</v>
      </c>
      <c r="Q619" s="306">
        <v>5050</v>
      </c>
      <c r="R619" s="306">
        <v>5485</v>
      </c>
      <c r="S619" s="306">
        <v>6135</v>
      </c>
      <c r="T619" s="306">
        <v>6700</v>
      </c>
      <c r="U619" s="306">
        <v>7387</v>
      </c>
      <c r="V619" s="307">
        <v>7888</v>
      </c>
      <c r="W619" s="307">
        <v>8210</v>
      </c>
      <c r="X619" s="307">
        <v>8466</v>
      </c>
      <c r="Y619" s="307">
        <v>8764</v>
      </c>
      <c r="Z619" s="307">
        <v>9090</v>
      </c>
      <c r="AA619" s="307">
        <v>9372</v>
      </c>
      <c r="AB619" s="308">
        <v>9677</v>
      </c>
      <c r="AC619" s="309">
        <v>10106</v>
      </c>
      <c r="AD619" s="234"/>
    </row>
    <row r="620" spans="1:30" x14ac:dyDescent="0.2">
      <c r="A620" s="82" t="s">
        <v>178</v>
      </c>
      <c r="B620" s="303" t="s">
        <v>198</v>
      </c>
      <c r="H620" s="306">
        <v>4586</v>
      </c>
      <c r="I620" s="306">
        <v>5627</v>
      </c>
      <c r="J620" s="306">
        <v>6682</v>
      </c>
      <c r="K620" s="306">
        <v>7530</v>
      </c>
      <c r="L620" s="306">
        <v>8375</v>
      </c>
      <c r="M620" s="306">
        <v>8817</v>
      </c>
      <c r="N620" s="306">
        <v>9098</v>
      </c>
      <c r="O620" s="306">
        <v>9062</v>
      </c>
      <c r="P620" s="306">
        <v>9262</v>
      </c>
      <c r="Q620" s="306">
        <v>9519</v>
      </c>
      <c r="R620" s="306">
        <v>9836</v>
      </c>
      <c r="S620" s="306">
        <v>10403</v>
      </c>
      <c r="T620" s="306">
        <v>10869</v>
      </c>
      <c r="U620" s="306">
        <v>11537</v>
      </c>
      <c r="V620" s="307">
        <v>12204</v>
      </c>
      <c r="W620" s="307">
        <v>12611</v>
      </c>
      <c r="X620" s="307">
        <v>13102</v>
      </c>
      <c r="Y620" s="307">
        <v>13221</v>
      </c>
      <c r="Z620" s="307">
        <v>14112</v>
      </c>
      <c r="AA620" s="307">
        <v>14832</v>
      </c>
      <c r="AB620" s="308">
        <v>15045</v>
      </c>
      <c r="AC620" s="309">
        <v>15833</v>
      </c>
      <c r="AD620" s="234"/>
    </row>
    <row r="621" spans="1:30" x14ac:dyDescent="0.2">
      <c r="A621" s="82" t="s">
        <v>179</v>
      </c>
      <c r="B621" s="304" t="s">
        <v>199</v>
      </c>
      <c r="H621" s="306">
        <v>276</v>
      </c>
      <c r="I621" s="306">
        <v>346</v>
      </c>
      <c r="J621" s="306">
        <v>417</v>
      </c>
      <c r="K621" s="306">
        <v>473</v>
      </c>
      <c r="L621" s="306">
        <v>555</v>
      </c>
      <c r="M621" s="306">
        <v>625</v>
      </c>
      <c r="N621" s="306">
        <v>695</v>
      </c>
      <c r="O621" s="306">
        <v>745</v>
      </c>
      <c r="P621" s="306">
        <v>806</v>
      </c>
      <c r="Q621" s="306">
        <v>871</v>
      </c>
      <c r="R621" s="306">
        <v>942</v>
      </c>
      <c r="S621" s="306">
        <v>1052</v>
      </c>
      <c r="T621" s="306">
        <v>1179</v>
      </c>
      <c r="U621" s="306">
        <v>1315</v>
      </c>
      <c r="V621" s="307">
        <v>1380</v>
      </c>
      <c r="W621" s="307">
        <v>1434</v>
      </c>
      <c r="X621" s="307">
        <v>1492</v>
      </c>
      <c r="Y621" s="307">
        <v>1539</v>
      </c>
      <c r="Z621" s="307">
        <v>1586</v>
      </c>
      <c r="AA621" s="307">
        <v>1636</v>
      </c>
      <c r="AB621" s="308">
        <v>1707</v>
      </c>
      <c r="AC621" s="309">
        <v>1763</v>
      </c>
      <c r="AD621" s="234"/>
    </row>
    <row r="622" spans="1:30" x14ac:dyDescent="0.2">
      <c r="A622" s="82" t="s">
        <v>180</v>
      </c>
      <c r="B622" s="303" t="s">
        <v>200</v>
      </c>
      <c r="H622" s="306">
        <v>2458</v>
      </c>
      <c r="I622" s="306">
        <v>3141</v>
      </c>
      <c r="J622" s="306">
        <v>3844</v>
      </c>
      <c r="K622" s="306">
        <v>4467</v>
      </c>
      <c r="L622" s="306">
        <v>5147</v>
      </c>
      <c r="M622" s="306">
        <v>5813</v>
      </c>
      <c r="N622" s="306">
        <v>6262</v>
      </c>
      <c r="O622" s="306">
        <v>6474</v>
      </c>
      <c r="P622" s="306">
        <v>6679</v>
      </c>
      <c r="Q622" s="306">
        <v>6981</v>
      </c>
      <c r="R622" s="306">
        <v>7235</v>
      </c>
      <c r="S622" s="306">
        <v>7752</v>
      </c>
      <c r="T622" s="306">
        <v>8238</v>
      </c>
      <c r="U622" s="306">
        <v>8790</v>
      </c>
      <c r="V622" s="307">
        <v>9304</v>
      </c>
      <c r="W622" s="307">
        <v>9524</v>
      </c>
      <c r="X622" s="307">
        <v>9706</v>
      </c>
      <c r="Y622" s="307">
        <v>10012</v>
      </c>
      <c r="Z622" s="307">
        <v>10229</v>
      </c>
      <c r="AA622" s="307">
        <v>10383</v>
      </c>
      <c r="AB622" s="308">
        <v>10890</v>
      </c>
      <c r="AC622" s="309">
        <v>11514</v>
      </c>
      <c r="AD622" s="234"/>
    </row>
    <row r="623" spans="1:30" x14ac:dyDescent="0.2">
      <c r="A623" s="82" t="s">
        <v>181</v>
      </c>
      <c r="B623" s="304" t="s">
        <v>201</v>
      </c>
      <c r="H623" s="306">
        <v>448</v>
      </c>
      <c r="I623" s="306">
        <v>569</v>
      </c>
      <c r="J623" s="306">
        <v>699</v>
      </c>
      <c r="K623" s="306">
        <v>825</v>
      </c>
      <c r="L623" s="306">
        <v>957</v>
      </c>
      <c r="M623" s="306">
        <v>1074</v>
      </c>
      <c r="N623" s="306">
        <v>1146</v>
      </c>
      <c r="O623" s="306">
        <v>1154</v>
      </c>
      <c r="P623" s="306">
        <v>1162</v>
      </c>
      <c r="Q623" s="306">
        <v>1192</v>
      </c>
      <c r="R623" s="306">
        <v>1214</v>
      </c>
      <c r="S623" s="306">
        <v>1315</v>
      </c>
      <c r="T623" s="306">
        <v>1424</v>
      </c>
      <c r="U623" s="306">
        <v>1550</v>
      </c>
      <c r="V623" s="307">
        <v>1648</v>
      </c>
      <c r="W623" s="307">
        <v>1702</v>
      </c>
      <c r="X623" s="307">
        <v>1783</v>
      </c>
      <c r="Y623" s="307">
        <v>1824</v>
      </c>
      <c r="Z623" s="307">
        <v>1841</v>
      </c>
      <c r="AA623" s="307">
        <v>1983</v>
      </c>
      <c r="AB623" s="308">
        <v>2044</v>
      </c>
      <c r="AC623" s="309">
        <v>1945</v>
      </c>
      <c r="AD623" s="234"/>
    </row>
    <row r="624" spans="1:30" x14ac:dyDescent="0.2">
      <c r="A624" s="82" t="s">
        <v>182</v>
      </c>
      <c r="B624" s="303" t="s">
        <v>202</v>
      </c>
      <c r="H624" s="306">
        <v>15010</v>
      </c>
      <c r="I624" s="306">
        <v>19294</v>
      </c>
      <c r="J624" s="306">
        <v>23773</v>
      </c>
      <c r="K624" s="306">
        <v>26771</v>
      </c>
      <c r="L624" s="306">
        <v>31673</v>
      </c>
      <c r="M624" s="306">
        <v>35599</v>
      </c>
      <c r="N624" s="306">
        <v>39471</v>
      </c>
      <c r="O624" s="306">
        <v>42223</v>
      </c>
      <c r="P624" s="306">
        <v>45082</v>
      </c>
      <c r="Q624" s="306">
        <v>47738</v>
      </c>
      <c r="R624" s="306">
        <v>50421</v>
      </c>
      <c r="S624" s="306">
        <v>54976</v>
      </c>
      <c r="T624" s="306">
        <v>59416</v>
      </c>
      <c r="U624" s="306">
        <v>63928</v>
      </c>
      <c r="V624" s="307">
        <v>66778</v>
      </c>
      <c r="W624" s="307">
        <v>68680</v>
      </c>
      <c r="X624" s="307">
        <v>70822</v>
      </c>
      <c r="Y624" s="307">
        <v>73140</v>
      </c>
      <c r="Z624" s="307">
        <v>75037</v>
      </c>
      <c r="AA624" s="307">
        <v>77053</v>
      </c>
      <c r="AB624" s="308">
        <v>79621</v>
      </c>
      <c r="AC624" s="309">
        <v>82625</v>
      </c>
      <c r="AD624" s="234"/>
    </row>
    <row r="625" spans="1:30" x14ac:dyDescent="0.2">
      <c r="A625" s="82" t="s">
        <v>183</v>
      </c>
      <c r="B625" s="304" t="s">
        <v>203</v>
      </c>
      <c r="H625" s="306">
        <v>576</v>
      </c>
      <c r="I625" s="306">
        <v>732</v>
      </c>
      <c r="J625" s="306">
        <v>892</v>
      </c>
      <c r="K625" s="306">
        <v>1036</v>
      </c>
      <c r="L625" s="306">
        <v>1189</v>
      </c>
      <c r="M625" s="306">
        <v>1315</v>
      </c>
      <c r="N625" s="306">
        <v>1451</v>
      </c>
      <c r="O625" s="306">
        <v>1565</v>
      </c>
      <c r="P625" s="306">
        <v>1713</v>
      </c>
      <c r="Q625" s="306">
        <v>1825</v>
      </c>
      <c r="R625" s="306">
        <v>1929</v>
      </c>
      <c r="S625" s="306">
        <v>2108</v>
      </c>
      <c r="T625" s="306">
        <v>2297</v>
      </c>
      <c r="U625" s="306">
        <v>2479</v>
      </c>
      <c r="V625" s="307">
        <v>2530</v>
      </c>
      <c r="W625" s="307">
        <v>2694</v>
      </c>
      <c r="X625" s="307">
        <v>2835</v>
      </c>
      <c r="Y625" s="307">
        <v>2815</v>
      </c>
      <c r="Z625" s="307">
        <v>2906</v>
      </c>
      <c r="AA625" s="307">
        <v>3077</v>
      </c>
      <c r="AB625" s="308">
        <v>3307</v>
      </c>
      <c r="AC625" s="309">
        <v>3377</v>
      </c>
      <c r="AD625" s="234"/>
    </row>
    <row r="626" spans="1:30" ht="25.5" x14ac:dyDescent="0.2">
      <c r="A626" s="82" t="s">
        <v>184</v>
      </c>
      <c r="B626" s="303" t="s">
        <v>204</v>
      </c>
      <c r="H626" s="306">
        <v>329</v>
      </c>
      <c r="I626" s="306">
        <v>413</v>
      </c>
      <c r="J626" s="306">
        <v>488</v>
      </c>
      <c r="K626" s="306">
        <v>554</v>
      </c>
      <c r="L626" s="306">
        <v>621</v>
      </c>
      <c r="M626" s="306">
        <v>678</v>
      </c>
      <c r="N626" s="306">
        <v>746</v>
      </c>
      <c r="O626" s="306">
        <v>795</v>
      </c>
      <c r="P626" s="306">
        <v>871</v>
      </c>
      <c r="Q626" s="306">
        <v>954</v>
      </c>
      <c r="R626" s="306">
        <v>1095</v>
      </c>
      <c r="S626" s="306">
        <v>1239</v>
      </c>
      <c r="T626" s="306">
        <v>1357</v>
      </c>
      <c r="U626" s="306">
        <v>1469</v>
      </c>
      <c r="V626" s="307">
        <v>1524</v>
      </c>
      <c r="W626" s="307">
        <v>1552</v>
      </c>
      <c r="X626" s="307">
        <v>1612</v>
      </c>
      <c r="Y626" s="307">
        <v>1620</v>
      </c>
      <c r="Z626" s="307">
        <v>1706</v>
      </c>
      <c r="AA626" s="307">
        <v>1808</v>
      </c>
      <c r="AB626" s="308">
        <v>1879</v>
      </c>
      <c r="AC626" s="309">
        <v>2020</v>
      </c>
      <c r="AD626" s="234"/>
    </row>
    <row r="627" spans="1:30" ht="25.5" x14ac:dyDescent="0.2">
      <c r="A627" s="82" t="s">
        <v>185</v>
      </c>
      <c r="B627" s="304" t="s">
        <v>205</v>
      </c>
      <c r="H627" s="306">
        <v>8412</v>
      </c>
      <c r="I627" s="306">
        <v>10758</v>
      </c>
      <c r="J627" s="306">
        <v>13295</v>
      </c>
      <c r="K627" s="306">
        <v>15225</v>
      </c>
      <c r="L627" s="306">
        <v>18228</v>
      </c>
      <c r="M627" s="306">
        <v>20293</v>
      </c>
      <c r="N627" s="306">
        <v>22051</v>
      </c>
      <c r="O627" s="306">
        <v>23233</v>
      </c>
      <c r="P627" s="306">
        <v>24620</v>
      </c>
      <c r="Q627" s="306">
        <v>25900</v>
      </c>
      <c r="R627" s="306">
        <v>27171</v>
      </c>
      <c r="S627" s="306">
        <v>29849</v>
      </c>
      <c r="T627" s="306">
        <v>32164</v>
      </c>
      <c r="U627" s="306">
        <v>34352</v>
      </c>
      <c r="V627" s="307">
        <v>35573</v>
      </c>
      <c r="W627" s="307">
        <v>36411</v>
      </c>
      <c r="X627" s="307">
        <v>37477</v>
      </c>
      <c r="Y627" s="307">
        <v>38726</v>
      </c>
      <c r="Z627" s="307">
        <v>39757</v>
      </c>
      <c r="AA627" s="307">
        <v>41177</v>
      </c>
      <c r="AB627" s="308">
        <v>43171</v>
      </c>
      <c r="AC627" s="309">
        <v>44563</v>
      </c>
      <c r="AD627" s="234"/>
    </row>
    <row r="628" spans="1:30" x14ac:dyDescent="0.2">
      <c r="A628" s="82" t="s">
        <v>186</v>
      </c>
      <c r="B628" s="303" t="s">
        <v>206</v>
      </c>
      <c r="H628" s="306">
        <v>1494</v>
      </c>
      <c r="I628" s="306">
        <v>1843</v>
      </c>
      <c r="J628" s="306">
        <v>2207</v>
      </c>
      <c r="K628" s="306">
        <v>2460</v>
      </c>
      <c r="L628" s="306">
        <v>2865</v>
      </c>
      <c r="M628" s="306">
        <v>3174</v>
      </c>
      <c r="N628" s="306">
        <v>3443</v>
      </c>
      <c r="O628" s="306">
        <v>3588</v>
      </c>
      <c r="P628" s="306">
        <v>3788</v>
      </c>
      <c r="Q628" s="306">
        <v>3944</v>
      </c>
      <c r="R628" s="306">
        <v>4100</v>
      </c>
      <c r="S628" s="306">
        <v>4428</v>
      </c>
      <c r="T628" s="306">
        <v>4711</v>
      </c>
      <c r="U628" s="306">
        <v>4980</v>
      </c>
      <c r="V628" s="307">
        <v>5160</v>
      </c>
      <c r="W628" s="307">
        <v>5349</v>
      </c>
      <c r="X628" s="307">
        <v>5501</v>
      </c>
      <c r="Y628" s="307">
        <v>5653</v>
      </c>
      <c r="Z628" s="307">
        <v>5764</v>
      </c>
      <c r="AA628" s="307">
        <v>5877</v>
      </c>
      <c r="AB628" s="308">
        <v>6087</v>
      </c>
      <c r="AC628" s="309">
        <v>6278</v>
      </c>
      <c r="AD628" s="234"/>
    </row>
    <row r="629" spans="1:30" x14ac:dyDescent="0.2">
      <c r="A629" s="82" t="s">
        <v>187</v>
      </c>
      <c r="B629" s="304" t="s">
        <v>207</v>
      </c>
      <c r="H629" s="306">
        <v>811</v>
      </c>
      <c r="I629" s="306">
        <v>998</v>
      </c>
      <c r="J629" s="306">
        <v>1191</v>
      </c>
      <c r="K629" s="306">
        <v>1332</v>
      </c>
      <c r="L629" s="306">
        <v>1543</v>
      </c>
      <c r="M629" s="306">
        <v>1714</v>
      </c>
      <c r="N629" s="306">
        <v>1863</v>
      </c>
      <c r="O629" s="306">
        <v>1958</v>
      </c>
      <c r="P629" s="306">
        <v>2107</v>
      </c>
      <c r="Q629" s="306">
        <v>2224</v>
      </c>
      <c r="R629" s="306">
        <v>2334</v>
      </c>
      <c r="S629" s="306">
        <v>2488</v>
      </c>
      <c r="T629" s="306">
        <v>2618</v>
      </c>
      <c r="U629" s="306">
        <v>2769</v>
      </c>
      <c r="V629" s="306">
        <v>2880</v>
      </c>
      <c r="W629" s="306">
        <v>2962</v>
      </c>
      <c r="X629" s="306">
        <v>3063</v>
      </c>
      <c r="Y629" s="306">
        <v>3165</v>
      </c>
      <c r="Z629" s="307">
        <v>3267</v>
      </c>
      <c r="AA629" s="307">
        <v>3405</v>
      </c>
      <c r="AB629" s="308">
        <v>3627</v>
      </c>
      <c r="AC629" s="309">
        <v>3729</v>
      </c>
      <c r="AD629" s="234"/>
    </row>
    <row r="630" spans="1:30" x14ac:dyDescent="0.2">
      <c r="A630" s="82" t="s">
        <v>188</v>
      </c>
      <c r="B630" s="303" t="s">
        <v>208</v>
      </c>
      <c r="H630" s="306">
        <v>82</v>
      </c>
      <c r="I630" s="306">
        <v>106</v>
      </c>
      <c r="J630" s="306">
        <v>132</v>
      </c>
      <c r="K630" s="306">
        <v>152</v>
      </c>
      <c r="L630" s="306">
        <v>184</v>
      </c>
      <c r="M630" s="306">
        <v>211</v>
      </c>
      <c r="N630" s="306">
        <v>235</v>
      </c>
      <c r="O630" s="306">
        <v>256</v>
      </c>
      <c r="P630" s="306">
        <v>278</v>
      </c>
      <c r="Q630" s="306">
        <v>300</v>
      </c>
      <c r="R630" s="306">
        <v>320</v>
      </c>
      <c r="S630" s="306">
        <v>351</v>
      </c>
      <c r="T630" s="306">
        <v>382</v>
      </c>
      <c r="U630" s="306">
        <v>412</v>
      </c>
      <c r="V630" s="306">
        <v>430</v>
      </c>
      <c r="W630" s="306">
        <v>444</v>
      </c>
      <c r="X630" s="306">
        <v>461</v>
      </c>
      <c r="Y630" s="306">
        <v>479</v>
      </c>
      <c r="Z630" s="307">
        <v>499</v>
      </c>
      <c r="AA630" s="307">
        <v>530</v>
      </c>
      <c r="AB630" s="308">
        <v>560</v>
      </c>
      <c r="AC630" s="309">
        <v>599</v>
      </c>
      <c r="AD630" s="234"/>
    </row>
    <row r="631" spans="1:30" x14ac:dyDescent="0.2">
      <c r="A631" s="82" t="s">
        <v>189</v>
      </c>
      <c r="B631" s="304" t="s">
        <v>209</v>
      </c>
      <c r="H631" s="306">
        <v>846</v>
      </c>
      <c r="I631" s="306">
        <v>1076</v>
      </c>
      <c r="J631" s="306">
        <v>1313</v>
      </c>
      <c r="K631" s="306">
        <v>1469</v>
      </c>
      <c r="L631" s="306">
        <v>1728</v>
      </c>
      <c r="M631" s="306">
        <v>1940</v>
      </c>
      <c r="N631" s="306">
        <v>2126</v>
      </c>
      <c r="O631" s="306">
        <v>2243</v>
      </c>
      <c r="P631" s="306">
        <v>2385</v>
      </c>
      <c r="Q631" s="306">
        <v>2514</v>
      </c>
      <c r="R631" s="306">
        <v>2633</v>
      </c>
      <c r="S631" s="306">
        <v>2848</v>
      </c>
      <c r="T631" s="306">
        <v>3075</v>
      </c>
      <c r="U631" s="306">
        <v>3303</v>
      </c>
      <c r="V631" s="307">
        <v>3419</v>
      </c>
      <c r="W631" s="307">
        <v>3498</v>
      </c>
      <c r="X631" s="307">
        <v>3602</v>
      </c>
      <c r="Y631" s="307">
        <v>3709</v>
      </c>
      <c r="Z631" s="307">
        <v>3802</v>
      </c>
      <c r="AA631" s="307">
        <v>3906</v>
      </c>
      <c r="AB631" s="308">
        <v>4056</v>
      </c>
      <c r="AC631" s="309">
        <v>4218</v>
      </c>
      <c r="AD631" s="234"/>
    </row>
    <row r="632" spans="1:30" x14ac:dyDescent="0.2">
      <c r="A632" s="83" t="s">
        <v>190</v>
      </c>
      <c r="B632" s="305"/>
      <c r="H632" s="310">
        <v>47389</v>
      </c>
      <c r="I632" s="310">
        <v>60297</v>
      </c>
      <c r="J632" s="310">
        <v>73832</v>
      </c>
      <c r="K632" s="310">
        <v>84402</v>
      </c>
      <c r="L632" s="310">
        <v>99139</v>
      </c>
      <c r="M632" s="310">
        <v>110832</v>
      </c>
      <c r="N632" s="310">
        <v>121536</v>
      </c>
      <c r="O632" s="310">
        <v>128293</v>
      </c>
      <c r="P632" s="310">
        <v>136565</v>
      </c>
      <c r="Q632" s="310">
        <v>144569</v>
      </c>
      <c r="R632" s="310">
        <v>152426</v>
      </c>
      <c r="S632" s="310">
        <v>166105</v>
      </c>
      <c r="T632" s="310">
        <v>178382</v>
      </c>
      <c r="U632" s="310">
        <v>191024</v>
      </c>
      <c r="V632" s="311">
        <v>200095</v>
      </c>
      <c r="W632" s="311">
        <v>205966</v>
      </c>
      <c r="X632" s="311">
        <v>212964</v>
      </c>
      <c r="Y632" s="311">
        <v>220125</v>
      </c>
      <c r="Z632" s="311">
        <v>227090</v>
      </c>
      <c r="AA632" s="312">
        <v>234660</v>
      </c>
      <c r="AB632" s="313">
        <v>243522</v>
      </c>
      <c r="AC632" s="314">
        <v>252604</v>
      </c>
      <c r="AD632" s="234"/>
    </row>
    <row r="633" spans="1:30" x14ac:dyDescent="0.2">
      <c r="A633" s="79"/>
    </row>
    <row r="634" spans="1:30" x14ac:dyDescent="0.2">
      <c r="A634" s="84" t="s">
        <v>769</v>
      </c>
    </row>
    <row r="635" spans="1:30" x14ac:dyDescent="0.2">
      <c r="A635" s="82" t="s">
        <v>171</v>
      </c>
      <c r="B635" s="303" t="s">
        <v>191</v>
      </c>
      <c r="H635" s="315">
        <v>1845</v>
      </c>
      <c r="I635" s="315">
        <v>2303</v>
      </c>
      <c r="J635" s="315">
        <v>2772</v>
      </c>
      <c r="K635" s="315">
        <v>3169</v>
      </c>
      <c r="L635" s="315">
        <v>3621</v>
      </c>
      <c r="M635" s="315">
        <v>3942</v>
      </c>
      <c r="N635" s="315">
        <v>4258</v>
      </c>
      <c r="O635" s="315">
        <v>4421</v>
      </c>
      <c r="P635" s="315">
        <v>4641</v>
      </c>
      <c r="Q635" s="315">
        <v>4784</v>
      </c>
      <c r="R635" s="315">
        <v>4882</v>
      </c>
      <c r="S635" s="315">
        <v>5125</v>
      </c>
      <c r="T635" s="315">
        <v>5337</v>
      </c>
      <c r="U635" s="315">
        <v>5615</v>
      </c>
      <c r="V635" s="315">
        <v>5773</v>
      </c>
      <c r="W635" s="308">
        <v>5796</v>
      </c>
      <c r="X635" s="308">
        <v>5878</v>
      </c>
      <c r="Y635" s="308">
        <v>5974</v>
      </c>
      <c r="Z635" s="308">
        <v>6054</v>
      </c>
      <c r="AA635" s="308">
        <v>6136</v>
      </c>
      <c r="AB635" s="308">
        <v>6280</v>
      </c>
      <c r="AC635" s="309">
        <v>6317</v>
      </c>
      <c r="AD635" s="234"/>
    </row>
    <row r="636" spans="1:30" x14ac:dyDescent="0.2">
      <c r="A636" s="82" t="s">
        <v>172</v>
      </c>
      <c r="B636" s="303" t="s">
        <v>192</v>
      </c>
      <c r="H636" s="315">
        <v>163</v>
      </c>
      <c r="I636" s="315">
        <v>199</v>
      </c>
      <c r="J636" s="315">
        <v>234</v>
      </c>
      <c r="K636" s="315">
        <v>259</v>
      </c>
      <c r="L636" s="315">
        <v>293</v>
      </c>
      <c r="M636" s="315">
        <v>314</v>
      </c>
      <c r="N636" s="315">
        <v>328</v>
      </c>
      <c r="O636" s="315">
        <v>325</v>
      </c>
      <c r="P636" s="315">
        <v>325</v>
      </c>
      <c r="Q636" s="315">
        <v>326</v>
      </c>
      <c r="R636" s="315">
        <v>327</v>
      </c>
      <c r="S636" s="315">
        <v>347</v>
      </c>
      <c r="T636" s="315">
        <v>369</v>
      </c>
      <c r="U636" s="315">
        <v>380</v>
      </c>
      <c r="V636" s="315">
        <v>400</v>
      </c>
      <c r="W636" s="308">
        <v>389</v>
      </c>
      <c r="X636" s="308">
        <v>407</v>
      </c>
      <c r="Y636" s="308">
        <v>403</v>
      </c>
      <c r="Z636" s="308">
        <v>399</v>
      </c>
      <c r="AA636" s="308">
        <v>398</v>
      </c>
      <c r="AB636" s="308">
        <v>380</v>
      </c>
      <c r="AC636" s="309">
        <v>376</v>
      </c>
      <c r="AD636" s="234"/>
    </row>
    <row r="637" spans="1:30" x14ac:dyDescent="0.2">
      <c r="A637" s="82" t="s">
        <v>173</v>
      </c>
      <c r="B637" s="304" t="s">
        <v>193</v>
      </c>
      <c r="H637" s="315">
        <v>2695</v>
      </c>
      <c r="I637" s="315">
        <v>3479</v>
      </c>
      <c r="J637" s="315">
        <v>4337</v>
      </c>
      <c r="K637" s="315">
        <v>5176</v>
      </c>
      <c r="L637" s="315">
        <v>6249</v>
      </c>
      <c r="M637" s="315">
        <v>7240</v>
      </c>
      <c r="N637" s="315">
        <v>8193</v>
      </c>
      <c r="O637" s="315">
        <v>8657</v>
      </c>
      <c r="P637" s="315">
        <v>9385</v>
      </c>
      <c r="Q637" s="315">
        <v>10134</v>
      </c>
      <c r="R637" s="315">
        <v>10808</v>
      </c>
      <c r="S637" s="315">
        <v>11825</v>
      </c>
      <c r="T637" s="315">
        <v>12682</v>
      </c>
      <c r="U637" s="315">
        <v>13511</v>
      </c>
      <c r="V637" s="315">
        <v>14205</v>
      </c>
      <c r="W637" s="308">
        <v>14531</v>
      </c>
      <c r="X637" s="308">
        <v>15255</v>
      </c>
      <c r="Y637" s="308">
        <v>16107</v>
      </c>
      <c r="Z637" s="308">
        <v>16879</v>
      </c>
      <c r="AA637" s="308">
        <v>17940</v>
      </c>
      <c r="AB637" s="308">
        <v>18380</v>
      </c>
      <c r="AC637" s="309">
        <v>19426</v>
      </c>
      <c r="AD637" s="234"/>
    </row>
    <row r="638" spans="1:30" ht="25.5" x14ac:dyDescent="0.2">
      <c r="A638" s="82" t="s">
        <v>174</v>
      </c>
      <c r="B638" s="303" t="s">
        <v>194</v>
      </c>
      <c r="H638" s="315">
        <v>1029</v>
      </c>
      <c r="I638" s="315">
        <v>1292</v>
      </c>
      <c r="J638" s="315">
        <v>1549</v>
      </c>
      <c r="K638" s="315">
        <v>1780</v>
      </c>
      <c r="L638" s="315">
        <v>2050</v>
      </c>
      <c r="M638" s="315">
        <v>2302</v>
      </c>
      <c r="N638" s="315">
        <v>2497</v>
      </c>
      <c r="O638" s="315">
        <v>2632</v>
      </c>
      <c r="P638" s="315">
        <v>2829</v>
      </c>
      <c r="Q638" s="315">
        <v>3004</v>
      </c>
      <c r="R638" s="315">
        <v>3108</v>
      </c>
      <c r="S638" s="315">
        <v>3298</v>
      </c>
      <c r="T638" s="315">
        <v>3454</v>
      </c>
      <c r="U638" s="315">
        <v>3596</v>
      </c>
      <c r="V638" s="315">
        <v>3802</v>
      </c>
      <c r="W638" s="308">
        <v>3901</v>
      </c>
      <c r="X638" s="308">
        <v>3983</v>
      </c>
      <c r="Y638" s="308">
        <v>4055</v>
      </c>
      <c r="Z638" s="308">
        <v>4035</v>
      </c>
      <c r="AA638" s="308">
        <v>4024</v>
      </c>
      <c r="AB638" s="308">
        <v>4104</v>
      </c>
      <c r="AC638" s="309">
        <v>4097</v>
      </c>
      <c r="AD638" s="234"/>
    </row>
    <row r="639" spans="1:30" ht="25.5" x14ac:dyDescent="0.2">
      <c r="A639" s="82" t="s">
        <v>175</v>
      </c>
      <c r="B639" s="304" t="s">
        <v>195</v>
      </c>
      <c r="H639" s="315">
        <v>565</v>
      </c>
      <c r="I639" s="315">
        <v>719</v>
      </c>
      <c r="J639" s="315">
        <v>877</v>
      </c>
      <c r="K639" s="315">
        <v>989</v>
      </c>
      <c r="L639" s="315">
        <v>1172</v>
      </c>
      <c r="M639" s="315">
        <v>1310</v>
      </c>
      <c r="N639" s="315">
        <v>1422</v>
      </c>
      <c r="O639" s="315">
        <v>1487</v>
      </c>
      <c r="P639" s="315">
        <v>1570</v>
      </c>
      <c r="Q639" s="315">
        <v>1646</v>
      </c>
      <c r="R639" s="315">
        <v>1731</v>
      </c>
      <c r="S639" s="315">
        <v>1882</v>
      </c>
      <c r="T639" s="315">
        <v>2007</v>
      </c>
      <c r="U639" s="315">
        <v>2131</v>
      </c>
      <c r="V639" s="315">
        <v>2189</v>
      </c>
      <c r="W639" s="308">
        <v>2255</v>
      </c>
      <c r="X639" s="308">
        <v>2323</v>
      </c>
      <c r="Y639" s="308">
        <v>2404</v>
      </c>
      <c r="Z639" s="308">
        <v>2524</v>
      </c>
      <c r="AA639" s="308">
        <v>2650</v>
      </c>
      <c r="AB639" s="308">
        <v>2838</v>
      </c>
      <c r="AC639" s="309">
        <v>2886</v>
      </c>
      <c r="AD639" s="234"/>
    </row>
    <row r="640" spans="1:30" x14ac:dyDescent="0.2">
      <c r="A640" s="82" t="s">
        <v>176</v>
      </c>
      <c r="B640" s="303" t="s">
        <v>196</v>
      </c>
      <c r="H640" s="315">
        <v>350</v>
      </c>
      <c r="I640" s="315">
        <v>461</v>
      </c>
      <c r="J640" s="315">
        <v>568</v>
      </c>
      <c r="K640" s="315">
        <v>641</v>
      </c>
      <c r="L640" s="315">
        <v>773</v>
      </c>
      <c r="M640" s="315">
        <v>859</v>
      </c>
      <c r="N640" s="315">
        <v>954</v>
      </c>
      <c r="O640" s="315">
        <v>1009</v>
      </c>
      <c r="P640" s="315">
        <v>1082</v>
      </c>
      <c r="Q640" s="315">
        <v>1215</v>
      </c>
      <c r="R640" s="315">
        <v>1387</v>
      </c>
      <c r="S640" s="315">
        <v>1581</v>
      </c>
      <c r="T640" s="315">
        <v>1676</v>
      </c>
      <c r="U640" s="315">
        <v>1789</v>
      </c>
      <c r="V640" s="315">
        <v>1826</v>
      </c>
      <c r="W640" s="308">
        <v>1840</v>
      </c>
      <c r="X640" s="308">
        <v>1868</v>
      </c>
      <c r="Y640" s="308">
        <v>1860</v>
      </c>
      <c r="Z640" s="308">
        <v>1889</v>
      </c>
      <c r="AA640" s="308">
        <v>1946</v>
      </c>
      <c r="AB640" s="308">
        <v>1956</v>
      </c>
      <c r="AC640" s="309">
        <v>1985</v>
      </c>
      <c r="AD640" s="234"/>
    </row>
    <row r="641" spans="1:30" x14ac:dyDescent="0.2">
      <c r="A641" s="82" t="s">
        <v>177</v>
      </c>
      <c r="B641" s="304" t="s">
        <v>197</v>
      </c>
      <c r="H641" s="315">
        <v>878</v>
      </c>
      <c r="I641" s="315">
        <v>1089</v>
      </c>
      <c r="J641" s="315">
        <v>1317</v>
      </c>
      <c r="K641" s="315">
        <v>1524</v>
      </c>
      <c r="L641" s="315">
        <v>1807</v>
      </c>
      <c r="M641" s="315">
        <v>2096</v>
      </c>
      <c r="N641" s="315">
        <v>2376</v>
      </c>
      <c r="O641" s="315">
        <v>2593</v>
      </c>
      <c r="P641" s="315">
        <v>2881</v>
      </c>
      <c r="Q641" s="315">
        <v>3165</v>
      </c>
      <c r="R641" s="315">
        <v>3456</v>
      </c>
      <c r="S641" s="315">
        <v>3870</v>
      </c>
      <c r="T641" s="315">
        <v>4222</v>
      </c>
      <c r="U641" s="315">
        <v>4669</v>
      </c>
      <c r="V641" s="315">
        <v>4935</v>
      </c>
      <c r="W641" s="308">
        <v>5069</v>
      </c>
      <c r="X641" s="308">
        <v>5165</v>
      </c>
      <c r="Y641" s="308">
        <v>5275</v>
      </c>
      <c r="Z641" s="308">
        <v>5419</v>
      </c>
      <c r="AA641" s="308">
        <v>5580</v>
      </c>
      <c r="AB641" s="308">
        <v>5664</v>
      </c>
      <c r="AC641" s="309">
        <v>5884</v>
      </c>
      <c r="AD641" s="234"/>
    </row>
    <row r="642" spans="1:30" x14ac:dyDescent="0.2">
      <c r="A642" s="82" t="s">
        <v>178</v>
      </c>
      <c r="B642" s="303" t="s">
        <v>198</v>
      </c>
      <c r="H642" s="315">
        <v>2061</v>
      </c>
      <c r="I642" s="315">
        <v>2490</v>
      </c>
      <c r="J642" s="315">
        <v>2948</v>
      </c>
      <c r="K642" s="315">
        <v>3289</v>
      </c>
      <c r="L642" s="315">
        <v>3686</v>
      </c>
      <c r="M642" s="315">
        <v>3934</v>
      </c>
      <c r="N642" s="315">
        <v>4109</v>
      </c>
      <c r="O642" s="315">
        <v>4175</v>
      </c>
      <c r="P642" s="315">
        <v>4363</v>
      </c>
      <c r="Q642" s="315">
        <v>4622</v>
      </c>
      <c r="R642" s="315">
        <v>4940</v>
      </c>
      <c r="S642" s="315">
        <v>5440</v>
      </c>
      <c r="T642" s="315">
        <v>5902</v>
      </c>
      <c r="U642" s="315">
        <v>6549</v>
      </c>
      <c r="V642" s="315">
        <v>7197</v>
      </c>
      <c r="W642" s="308">
        <v>7613</v>
      </c>
      <c r="X642" s="308">
        <v>8034</v>
      </c>
      <c r="Y642" s="308">
        <v>8233</v>
      </c>
      <c r="Z642" s="308">
        <v>8851</v>
      </c>
      <c r="AA642" s="308">
        <v>9368</v>
      </c>
      <c r="AB642" s="308">
        <v>9653</v>
      </c>
      <c r="AC642" s="309">
        <v>10211</v>
      </c>
      <c r="AD642" s="234"/>
    </row>
    <row r="643" spans="1:30" x14ac:dyDescent="0.2">
      <c r="A643" s="82" t="s">
        <v>179</v>
      </c>
      <c r="B643" s="304" t="s">
        <v>199</v>
      </c>
      <c r="H643" s="315">
        <v>186</v>
      </c>
      <c r="I643" s="315">
        <v>232</v>
      </c>
      <c r="J643" s="315">
        <v>283</v>
      </c>
      <c r="K643" s="315">
        <v>320</v>
      </c>
      <c r="L643" s="315">
        <v>384</v>
      </c>
      <c r="M643" s="315">
        <v>439</v>
      </c>
      <c r="N643" s="315">
        <v>494</v>
      </c>
      <c r="O643" s="315">
        <v>535</v>
      </c>
      <c r="P643" s="315">
        <v>580</v>
      </c>
      <c r="Q643" s="315">
        <v>627</v>
      </c>
      <c r="R643" s="315">
        <v>675</v>
      </c>
      <c r="S643" s="315">
        <v>747</v>
      </c>
      <c r="T643" s="315">
        <v>834</v>
      </c>
      <c r="U643" s="315">
        <v>927</v>
      </c>
      <c r="V643" s="315">
        <v>956</v>
      </c>
      <c r="W643" s="308">
        <v>976</v>
      </c>
      <c r="X643" s="308">
        <v>998</v>
      </c>
      <c r="Y643" s="308">
        <v>1010</v>
      </c>
      <c r="Z643" s="308">
        <v>1028</v>
      </c>
      <c r="AA643" s="308">
        <v>1062</v>
      </c>
      <c r="AB643" s="308">
        <v>1091</v>
      </c>
      <c r="AC643" s="309">
        <v>1116</v>
      </c>
      <c r="AD643" s="234"/>
    </row>
    <row r="644" spans="1:30" x14ac:dyDescent="0.2">
      <c r="A644" s="82" t="s">
        <v>180</v>
      </c>
      <c r="B644" s="303" t="s">
        <v>200</v>
      </c>
      <c r="H644" s="315">
        <v>1473</v>
      </c>
      <c r="I644" s="315">
        <v>1849</v>
      </c>
      <c r="J644" s="315">
        <v>2240</v>
      </c>
      <c r="K644" s="315">
        <v>2563</v>
      </c>
      <c r="L644" s="315">
        <v>2960</v>
      </c>
      <c r="M644" s="315">
        <v>3383</v>
      </c>
      <c r="N644" s="315">
        <v>3682</v>
      </c>
      <c r="O644" s="315">
        <v>3831</v>
      </c>
      <c r="P644" s="315">
        <v>3959</v>
      </c>
      <c r="Q644" s="315">
        <v>4125</v>
      </c>
      <c r="R644" s="315">
        <v>4279</v>
      </c>
      <c r="S644" s="315">
        <v>4614</v>
      </c>
      <c r="T644" s="315">
        <v>4938</v>
      </c>
      <c r="U644" s="315">
        <v>5328</v>
      </c>
      <c r="V644" s="315">
        <v>5668</v>
      </c>
      <c r="W644" s="308">
        <v>5755</v>
      </c>
      <c r="X644" s="308">
        <v>5815</v>
      </c>
      <c r="Y644" s="308">
        <v>5927</v>
      </c>
      <c r="Z644" s="308">
        <v>6015</v>
      </c>
      <c r="AA644" s="308">
        <v>6112</v>
      </c>
      <c r="AB644" s="308">
        <v>6384</v>
      </c>
      <c r="AC644" s="309">
        <v>6747</v>
      </c>
      <c r="AD644" s="234"/>
    </row>
    <row r="645" spans="1:30" x14ac:dyDescent="0.2">
      <c r="A645" s="82" t="s">
        <v>181</v>
      </c>
      <c r="B645" s="304" t="s">
        <v>201</v>
      </c>
      <c r="H645" s="315">
        <v>324</v>
      </c>
      <c r="I645" s="315">
        <v>398</v>
      </c>
      <c r="J645" s="315">
        <v>477</v>
      </c>
      <c r="K645" s="315">
        <v>555</v>
      </c>
      <c r="L645" s="315">
        <v>635</v>
      </c>
      <c r="M645" s="315">
        <v>702</v>
      </c>
      <c r="N645" s="315">
        <v>736</v>
      </c>
      <c r="O645" s="315">
        <v>745</v>
      </c>
      <c r="P645" s="315">
        <v>757</v>
      </c>
      <c r="Q645" s="315">
        <v>800</v>
      </c>
      <c r="R645" s="315">
        <v>827</v>
      </c>
      <c r="S645" s="315">
        <v>903</v>
      </c>
      <c r="T645" s="315">
        <v>990</v>
      </c>
      <c r="U645" s="315">
        <v>1081</v>
      </c>
      <c r="V645" s="315">
        <v>1134</v>
      </c>
      <c r="W645" s="308">
        <v>1147</v>
      </c>
      <c r="X645" s="308">
        <v>1188</v>
      </c>
      <c r="Y645" s="308">
        <v>1194</v>
      </c>
      <c r="Z645" s="308">
        <v>1198</v>
      </c>
      <c r="AA645" s="308">
        <v>1280</v>
      </c>
      <c r="AB645" s="308">
        <v>1300</v>
      </c>
      <c r="AC645" s="309">
        <v>1239</v>
      </c>
      <c r="AD645" s="234"/>
    </row>
    <row r="646" spans="1:30" x14ac:dyDescent="0.2">
      <c r="A646" s="82" t="s">
        <v>182</v>
      </c>
      <c r="B646" s="303" t="s">
        <v>202</v>
      </c>
      <c r="H646" s="315">
        <v>7150</v>
      </c>
      <c r="I646" s="315">
        <v>9234</v>
      </c>
      <c r="J646" s="315">
        <v>11423</v>
      </c>
      <c r="K646" s="315">
        <v>12851</v>
      </c>
      <c r="L646" s="315">
        <v>15157</v>
      </c>
      <c r="M646" s="315">
        <v>17021</v>
      </c>
      <c r="N646" s="315">
        <v>18986</v>
      </c>
      <c r="O646" s="315">
        <v>20325</v>
      </c>
      <c r="P646" s="315">
        <v>21888</v>
      </c>
      <c r="Q646" s="315">
        <v>23408</v>
      </c>
      <c r="R646" s="315">
        <v>24803</v>
      </c>
      <c r="S646" s="315">
        <v>27043</v>
      </c>
      <c r="T646" s="315">
        <v>29224</v>
      </c>
      <c r="U646" s="315">
        <v>31449</v>
      </c>
      <c r="V646" s="315">
        <v>32681</v>
      </c>
      <c r="W646" s="308">
        <v>33319</v>
      </c>
      <c r="X646" s="308">
        <v>33955</v>
      </c>
      <c r="Y646" s="308">
        <v>34584</v>
      </c>
      <c r="Z646" s="308">
        <v>35014</v>
      </c>
      <c r="AA646" s="308">
        <v>35533</v>
      </c>
      <c r="AB646" s="308">
        <v>36366</v>
      </c>
      <c r="AC646" s="309">
        <v>37452</v>
      </c>
      <c r="AD646" s="234"/>
    </row>
    <row r="647" spans="1:30" x14ac:dyDescent="0.2">
      <c r="A647" s="82" t="s">
        <v>183</v>
      </c>
      <c r="B647" s="304" t="s">
        <v>203</v>
      </c>
      <c r="H647" s="315">
        <v>373</v>
      </c>
      <c r="I647" s="315">
        <v>465</v>
      </c>
      <c r="J647" s="315">
        <v>566</v>
      </c>
      <c r="K647" s="315">
        <v>652</v>
      </c>
      <c r="L647" s="315">
        <v>756</v>
      </c>
      <c r="M647" s="315">
        <v>833</v>
      </c>
      <c r="N647" s="315">
        <v>917</v>
      </c>
      <c r="O647" s="315">
        <v>992</v>
      </c>
      <c r="P647" s="315">
        <v>1082</v>
      </c>
      <c r="Q647" s="315">
        <v>1146</v>
      </c>
      <c r="R647" s="315">
        <v>1208</v>
      </c>
      <c r="S647" s="315">
        <v>1322</v>
      </c>
      <c r="T647" s="315">
        <v>1437</v>
      </c>
      <c r="U647" s="315">
        <v>1549</v>
      </c>
      <c r="V647" s="315">
        <v>1576</v>
      </c>
      <c r="W647" s="308">
        <v>1658</v>
      </c>
      <c r="X647" s="308">
        <v>1733</v>
      </c>
      <c r="Y647" s="308">
        <v>1714</v>
      </c>
      <c r="Z647" s="308">
        <v>1775</v>
      </c>
      <c r="AA647" s="308">
        <v>1889</v>
      </c>
      <c r="AB647" s="308">
        <v>2029</v>
      </c>
      <c r="AC647" s="309">
        <v>2056</v>
      </c>
      <c r="AD647" s="234"/>
    </row>
    <row r="648" spans="1:30" ht="25.5" x14ac:dyDescent="0.2">
      <c r="A648" s="82" t="s">
        <v>184</v>
      </c>
      <c r="B648" s="303" t="s">
        <v>204</v>
      </c>
      <c r="H648" s="315">
        <v>216</v>
      </c>
      <c r="I648" s="315">
        <v>259</v>
      </c>
      <c r="J648" s="315">
        <v>299</v>
      </c>
      <c r="K648" s="315">
        <v>335</v>
      </c>
      <c r="L648" s="315">
        <v>385</v>
      </c>
      <c r="M648" s="315">
        <v>432</v>
      </c>
      <c r="N648" s="315">
        <v>488</v>
      </c>
      <c r="O648" s="315">
        <v>528</v>
      </c>
      <c r="P648" s="315">
        <v>580</v>
      </c>
      <c r="Q648" s="315">
        <v>636</v>
      </c>
      <c r="R648" s="315">
        <v>748</v>
      </c>
      <c r="S648" s="315">
        <v>833</v>
      </c>
      <c r="T648" s="315">
        <v>899</v>
      </c>
      <c r="U648" s="315">
        <v>957</v>
      </c>
      <c r="V648" s="315">
        <v>972</v>
      </c>
      <c r="W648" s="308">
        <v>970</v>
      </c>
      <c r="X648" s="308">
        <v>994</v>
      </c>
      <c r="Y648" s="308">
        <v>992</v>
      </c>
      <c r="Z648" s="308">
        <v>1054</v>
      </c>
      <c r="AA648" s="308">
        <v>1133</v>
      </c>
      <c r="AB648" s="308">
        <v>1173</v>
      </c>
      <c r="AC648" s="309">
        <v>1260</v>
      </c>
      <c r="AD648" s="234"/>
    </row>
    <row r="649" spans="1:30" ht="25.5" x14ac:dyDescent="0.2">
      <c r="A649" s="82" t="s">
        <v>185</v>
      </c>
      <c r="B649" s="304" t="s">
        <v>205</v>
      </c>
      <c r="H649" s="315">
        <v>5286</v>
      </c>
      <c r="I649" s="315">
        <v>6836</v>
      </c>
      <c r="J649" s="315">
        <v>8566</v>
      </c>
      <c r="K649" s="315">
        <v>9901</v>
      </c>
      <c r="L649" s="315">
        <v>11963</v>
      </c>
      <c r="M649" s="315">
        <v>13208</v>
      </c>
      <c r="N649" s="315">
        <v>14253</v>
      </c>
      <c r="O649" s="315">
        <v>14957</v>
      </c>
      <c r="P649" s="315">
        <v>15700</v>
      </c>
      <c r="Q649" s="315">
        <v>16393</v>
      </c>
      <c r="R649" s="315">
        <v>17106</v>
      </c>
      <c r="S649" s="315">
        <v>18778</v>
      </c>
      <c r="T649" s="315">
        <v>20148</v>
      </c>
      <c r="U649" s="315">
        <v>21333</v>
      </c>
      <c r="V649" s="315">
        <v>21873</v>
      </c>
      <c r="W649" s="308">
        <v>22137</v>
      </c>
      <c r="X649" s="308">
        <v>22523</v>
      </c>
      <c r="Y649" s="308">
        <v>23065</v>
      </c>
      <c r="Z649" s="308">
        <v>23525</v>
      </c>
      <c r="AA649" s="308">
        <v>24302</v>
      </c>
      <c r="AB649" s="308">
        <v>25508</v>
      </c>
      <c r="AC649" s="309">
        <v>26023</v>
      </c>
      <c r="AD649" s="234"/>
    </row>
    <row r="650" spans="1:30" x14ac:dyDescent="0.2">
      <c r="A650" s="82" t="s">
        <v>186</v>
      </c>
      <c r="B650" s="303" t="s">
        <v>206</v>
      </c>
      <c r="H650" s="315">
        <v>860</v>
      </c>
      <c r="I650" s="315">
        <v>1077</v>
      </c>
      <c r="J650" s="315">
        <v>1303</v>
      </c>
      <c r="K650" s="315">
        <v>1459</v>
      </c>
      <c r="L650" s="315">
        <v>1700</v>
      </c>
      <c r="M650" s="315">
        <v>1868</v>
      </c>
      <c r="N650" s="315">
        <v>2010</v>
      </c>
      <c r="O650" s="315">
        <v>2085</v>
      </c>
      <c r="P650" s="315">
        <v>2189</v>
      </c>
      <c r="Q650" s="315">
        <v>2263</v>
      </c>
      <c r="R650" s="315">
        <v>2340</v>
      </c>
      <c r="S650" s="315">
        <v>2513</v>
      </c>
      <c r="T650" s="315">
        <v>2658</v>
      </c>
      <c r="U650" s="315">
        <v>2787</v>
      </c>
      <c r="V650" s="315">
        <v>2868</v>
      </c>
      <c r="W650" s="308">
        <v>2980</v>
      </c>
      <c r="X650" s="308">
        <v>3060</v>
      </c>
      <c r="Y650" s="308">
        <v>3118</v>
      </c>
      <c r="Z650" s="308">
        <v>3154</v>
      </c>
      <c r="AA650" s="308">
        <v>3206</v>
      </c>
      <c r="AB650" s="308">
        <v>3305</v>
      </c>
      <c r="AC650" s="309">
        <v>3375</v>
      </c>
      <c r="AD650" s="234"/>
    </row>
    <row r="651" spans="1:30" x14ac:dyDescent="0.2">
      <c r="A651" s="82" t="s">
        <v>187</v>
      </c>
      <c r="B651" s="304" t="s">
        <v>207</v>
      </c>
      <c r="H651" s="315">
        <v>466</v>
      </c>
      <c r="I651" s="315">
        <v>585</v>
      </c>
      <c r="J651" s="315">
        <v>713</v>
      </c>
      <c r="K651" s="315">
        <v>806</v>
      </c>
      <c r="L651" s="315">
        <v>943</v>
      </c>
      <c r="M651" s="315">
        <v>1048</v>
      </c>
      <c r="N651" s="315">
        <v>1137</v>
      </c>
      <c r="O651" s="315">
        <v>1201</v>
      </c>
      <c r="P651" s="315">
        <v>1292</v>
      </c>
      <c r="Q651" s="315">
        <v>1360</v>
      </c>
      <c r="R651" s="315">
        <v>1423</v>
      </c>
      <c r="S651" s="315">
        <v>1513</v>
      </c>
      <c r="T651" s="315">
        <v>1586</v>
      </c>
      <c r="U651" s="315">
        <v>1670</v>
      </c>
      <c r="V651" s="315">
        <v>1719</v>
      </c>
      <c r="W651" s="308">
        <v>1757</v>
      </c>
      <c r="X651" s="308">
        <v>1813</v>
      </c>
      <c r="Y651" s="308">
        <v>1860</v>
      </c>
      <c r="Z651" s="308">
        <v>1908</v>
      </c>
      <c r="AA651" s="308">
        <v>2002</v>
      </c>
      <c r="AB651" s="308">
        <v>2170</v>
      </c>
      <c r="AC651" s="309">
        <v>2199</v>
      </c>
      <c r="AD651" s="234"/>
    </row>
    <row r="652" spans="1:30" x14ac:dyDescent="0.2">
      <c r="A652" s="82" t="s">
        <v>188</v>
      </c>
      <c r="B652" s="303" t="s">
        <v>208</v>
      </c>
      <c r="H652" s="315">
        <v>48</v>
      </c>
      <c r="I652" s="315">
        <v>62</v>
      </c>
      <c r="J652" s="315">
        <v>78</v>
      </c>
      <c r="K652" s="315">
        <v>91</v>
      </c>
      <c r="L652" s="315">
        <v>111</v>
      </c>
      <c r="M652" s="315">
        <v>129</v>
      </c>
      <c r="N652" s="315">
        <v>144</v>
      </c>
      <c r="O652" s="315">
        <v>158</v>
      </c>
      <c r="P652" s="315">
        <v>172</v>
      </c>
      <c r="Q652" s="315">
        <v>187</v>
      </c>
      <c r="R652" s="315">
        <v>199</v>
      </c>
      <c r="S652" s="315">
        <v>218</v>
      </c>
      <c r="T652" s="315">
        <v>238</v>
      </c>
      <c r="U652" s="315">
        <v>256</v>
      </c>
      <c r="V652" s="315">
        <v>267</v>
      </c>
      <c r="W652" s="308">
        <v>276</v>
      </c>
      <c r="X652" s="308">
        <v>288</v>
      </c>
      <c r="Y652" s="308">
        <v>299</v>
      </c>
      <c r="Z652" s="308">
        <v>312</v>
      </c>
      <c r="AA652" s="308">
        <v>337</v>
      </c>
      <c r="AB652" s="308">
        <v>357</v>
      </c>
      <c r="AC652" s="309">
        <v>383</v>
      </c>
      <c r="AD652" s="234"/>
    </row>
    <row r="653" spans="1:30" x14ac:dyDescent="0.2">
      <c r="A653" s="82" t="s">
        <v>189</v>
      </c>
      <c r="B653" s="304" t="s">
        <v>209</v>
      </c>
      <c r="H653" s="315">
        <v>618</v>
      </c>
      <c r="I653" s="315">
        <v>773</v>
      </c>
      <c r="J653" s="315">
        <v>928</v>
      </c>
      <c r="K653" s="315">
        <v>1021</v>
      </c>
      <c r="L653" s="315">
        <v>1183</v>
      </c>
      <c r="M653" s="315">
        <v>1310</v>
      </c>
      <c r="N653" s="315">
        <v>1414</v>
      </c>
      <c r="O653" s="315">
        <v>1472</v>
      </c>
      <c r="P653" s="315">
        <v>1543</v>
      </c>
      <c r="Q653" s="315">
        <v>1603</v>
      </c>
      <c r="R653" s="315">
        <v>1653</v>
      </c>
      <c r="S653" s="315">
        <v>1758</v>
      </c>
      <c r="T653" s="315">
        <v>1869</v>
      </c>
      <c r="U653" s="315">
        <v>1975</v>
      </c>
      <c r="V653" s="315">
        <v>2013</v>
      </c>
      <c r="W653" s="308">
        <v>2026</v>
      </c>
      <c r="X653" s="308">
        <v>2059</v>
      </c>
      <c r="Y653" s="308">
        <v>2087</v>
      </c>
      <c r="Z653" s="308">
        <v>2109</v>
      </c>
      <c r="AA653" s="308">
        <v>2145</v>
      </c>
      <c r="AB653" s="308">
        <v>2216</v>
      </c>
      <c r="AC653" s="309">
        <v>2275</v>
      </c>
      <c r="AD653" s="234"/>
    </row>
    <row r="654" spans="1:30" x14ac:dyDescent="0.2">
      <c r="A654" s="83" t="s">
        <v>190</v>
      </c>
      <c r="B654" s="305"/>
      <c r="H654" s="316">
        <v>26586</v>
      </c>
      <c r="I654" s="316">
        <v>33802</v>
      </c>
      <c r="J654" s="316">
        <v>41478</v>
      </c>
      <c r="K654" s="316">
        <v>47381</v>
      </c>
      <c r="L654" s="316">
        <v>55828</v>
      </c>
      <c r="M654" s="316">
        <v>62370</v>
      </c>
      <c r="N654" s="316">
        <v>68398</v>
      </c>
      <c r="O654" s="316">
        <v>72128</v>
      </c>
      <c r="P654" s="316">
        <v>76818</v>
      </c>
      <c r="Q654" s="316">
        <v>81444</v>
      </c>
      <c r="R654" s="316">
        <v>85900</v>
      </c>
      <c r="S654" s="316">
        <v>93610</v>
      </c>
      <c r="T654" s="316">
        <v>100470</v>
      </c>
      <c r="U654" s="316">
        <v>107552</v>
      </c>
      <c r="V654" s="316">
        <v>112054</v>
      </c>
      <c r="W654" s="313">
        <v>114395</v>
      </c>
      <c r="X654" s="313">
        <v>117339</v>
      </c>
      <c r="Y654" s="313">
        <v>120161</v>
      </c>
      <c r="Z654" s="313">
        <v>123142</v>
      </c>
      <c r="AA654" s="313">
        <v>127043</v>
      </c>
      <c r="AB654" s="313">
        <v>131154</v>
      </c>
      <c r="AC654" s="314">
        <v>135307</v>
      </c>
      <c r="AD654" s="234"/>
    </row>
    <row r="655" spans="1:30" x14ac:dyDescent="0.2">
      <c r="A655" s="63" t="s">
        <v>79</v>
      </c>
    </row>
    <row r="656" spans="1:30" x14ac:dyDescent="0.2">
      <c r="A656" s="1" t="s">
        <v>802</v>
      </c>
      <c r="I656" s="7">
        <f>+I500*100/H434</f>
        <v>104.59630739118501</v>
      </c>
      <c r="J656" s="7">
        <f>+J500*100/I434</f>
        <v>95.831077841533016</v>
      </c>
      <c r="K656" s="7">
        <f t="shared" ref="K656:Z656" si="273">+K500*100/J434</f>
        <v>104.5609493219896</v>
      </c>
      <c r="L656" s="7">
        <f t="shared" si="273"/>
        <v>102.72930180319521</v>
      </c>
      <c r="M656" s="7">
        <f t="shared" si="273"/>
        <v>89.872864694831577</v>
      </c>
      <c r="N656" s="7">
        <f t="shared" si="273"/>
        <v>113.01854076992106</v>
      </c>
      <c r="O656" s="7">
        <f t="shared" si="273"/>
        <v>84.185704167283333</v>
      </c>
      <c r="P656" s="7">
        <f t="shared" si="273"/>
        <v>102.54341220832475</v>
      </c>
      <c r="Q656" s="7">
        <f t="shared" si="273"/>
        <v>150.11179897887141</v>
      </c>
      <c r="R656" s="7">
        <f t="shared" si="273"/>
        <v>94.240397215486354</v>
      </c>
      <c r="S656" s="7">
        <f t="shared" si="273"/>
        <v>93.635695478125598</v>
      </c>
      <c r="T656" s="7">
        <f t="shared" si="273"/>
        <v>79.968957629255115</v>
      </c>
      <c r="U656" s="7">
        <f t="shared" si="273"/>
        <v>154.59963498851261</v>
      </c>
      <c r="V656" s="7">
        <f t="shared" si="273"/>
        <v>88.981244128162288</v>
      </c>
      <c r="W656" s="7">
        <f t="shared" si="273"/>
        <v>77.719891486849747</v>
      </c>
      <c r="X656" s="7">
        <f t="shared" si="273"/>
        <v>116.19185460894256</v>
      </c>
      <c r="Y656" s="7">
        <f t="shared" si="273"/>
        <v>78.418462526169364</v>
      </c>
      <c r="Z656" s="7">
        <f t="shared" si="273"/>
        <v>114.35701086161741</v>
      </c>
    </row>
    <row r="657" spans="1:31" x14ac:dyDescent="0.2">
      <c r="A657" s="85" t="s">
        <v>770</v>
      </c>
      <c r="B657" s="299"/>
      <c r="H657" s="234"/>
      <c r="I657" s="234">
        <v>101.4</v>
      </c>
      <c r="J657" s="234">
        <v>103</v>
      </c>
      <c r="K657" s="234">
        <v>103.8</v>
      </c>
      <c r="L657" s="234">
        <v>102.9</v>
      </c>
      <c r="M657" s="234">
        <v>104.4</v>
      </c>
      <c r="N657" s="234">
        <v>104.2</v>
      </c>
      <c r="O657" s="234">
        <v>104.8</v>
      </c>
      <c r="P657" s="234">
        <v>104.3</v>
      </c>
      <c r="Q657" s="234">
        <v>104.8</v>
      </c>
      <c r="R657" s="234">
        <v>104.2</v>
      </c>
      <c r="S657" s="234">
        <v>104</v>
      </c>
      <c r="T657" s="234">
        <v>100.2</v>
      </c>
      <c r="U657" s="234">
        <v>100.9</v>
      </c>
      <c r="V657" s="234">
        <v>93.2</v>
      </c>
      <c r="W657" s="234">
        <v>100.8</v>
      </c>
      <c r="X657" s="234">
        <v>101.9</v>
      </c>
      <c r="Y657" s="234">
        <v>98.5</v>
      </c>
      <c r="Z657" s="234">
        <v>102.6</v>
      </c>
      <c r="AA657" s="234">
        <v>104.4</v>
      </c>
      <c r="AB657" s="234">
        <v>103.9</v>
      </c>
      <c r="AC657" s="234">
        <v>102.3</v>
      </c>
      <c r="AD657" s="234">
        <v>104.3</v>
      </c>
      <c r="AE657" s="234">
        <v>105.3</v>
      </c>
    </row>
    <row r="658" spans="1:31" ht="25.5" x14ac:dyDescent="0.2">
      <c r="A658" s="85" t="s">
        <v>771</v>
      </c>
      <c r="B658" s="299"/>
      <c r="H658" s="234"/>
      <c r="I658" s="234">
        <v>104.6</v>
      </c>
      <c r="J658" s="234">
        <v>95.8</v>
      </c>
      <c r="K658" s="234">
        <v>104.6</v>
      </c>
      <c r="L658" s="234">
        <v>102.7</v>
      </c>
      <c r="M658" s="234">
        <v>89.9</v>
      </c>
      <c r="N658" s="234">
        <v>113</v>
      </c>
      <c r="O658" s="234">
        <v>84.2</v>
      </c>
      <c r="P658" s="234">
        <v>102.5</v>
      </c>
      <c r="Q658" s="234">
        <v>150.1</v>
      </c>
      <c r="R658" s="234">
        <v>94.2</v>
      </c>
      <c r="S658" s="234">
        <v>93.6</v>
      </c>
      <c r="T658" s="234">
        <v>80</v>
      </c>
      <c r="U658" s="234">
        <v>154.6</v>
      </c>
      <c r="V658" s="234">
        <v>89</v>
      </c>
      <c r="W658" s="234">
        <v>77.7</v>
      </c>
      <c r="X658" s="234">
        <v>116.2</v>
      </c>
      <c r="Y658" s="234">
        <v>78.400000000000006</v>
      </c>
      <c r="Z658" s="234">
        <v>114.4</v>
      </c>
      <c r="AA658" s="234">
        <v>114.9</v>
      </c>
      <c r="AB658" s="234">
        <v>99.8</v>
      </c>
      <c r="AC658" s="234">
        <v>112.6</v>
      </c>
      <c r="AD658" s="234">
        <v>93.3</v>
      </c>
      <c r="AE658" s="234">
        <v>104.8</v>
      </c>
    </row>
    <row r="659" spans="1:31" ht="38.25" x14ac:dyDescent="0.2">
      <c r="A659" s="85" t="s">
        <v>82</v>
      </c>
      <c r="B659" s="300"/>
      <c r="H659" s="234"/>
      <c r="I659" s="234">
        <v>105.1</v>
      </c>
      <c r="J659" s="234">
        <v>95.6</v>
      </c>
      <c r="K659" s="234">
        <v>103.9</v>
      </c>
      <c r="L659" s="234">
        <v>103</v>
      </c>
      <c r="M659" s="234">
        <v>89.2</v>
      </c>
      <c r="N659" s="234">
        <v>113.7</v>
      </c>
      <c r="O659" s="234">
        <v>83.1</v>
      </c>
      <c r="P659" s="234">
        <v>102.6</v>
      </c>
      <c r="Q659" s="234">
        <v>153.69999999999999</v>
      </c>
      <c r="R659" s="234">
        <v>94.1</v>
      </c>
      <c r="S659" s="234">
        <v>94</v>
      </c>
      <c r="T659" s="234">
        <v>78.599999999999994</v>
      </c>
      <c r="U659" s="234">
        <v>157.1</v>
      </c>
      <c r="V659" s="234">
        <v>88.9</v>
      </c>
      <c r="W659" s="234">
        <v>75.099999999999994</v>
      </c>
      <c r="X659" s="234">
        <v>116.5</v>
      </c>
      <c r="Y659" s="234">
        <v>77.2</v>
      </c>
      <c r="Z659" s="234">
        <v>115.7</v>
      </c>
      <c r="AA659" s="234">
        <v>116.2</v>
      </c>
      <c r="AB659" s="234">
        <v>99.5</v>
      </c>
      <c r="AC659" s="234">
        <v>113</v>
      </c>
      <c r="AD659" s="234">
        <v>92.6</v>
      </c>
      <c r="AE659" s="234">
        <v>104.6</v>
      </c>
    </row>
    <row r="660" spans="1:31" x14ac:dyDescent="0.2">
      <c r="A660" s="85" t="s">
        <v>83</v>
      </c>
      <c r="B660" s="299"/>
      <c r="H660" s="234"/>
      <c r="I660" s="234">
        <v>94.5</v>
      </c>
      <c r="J660" s="234">
        <v>99.4</v>
      </c>
      <c r="K660" s="234">
        <v>120.5</v>
      </c>
      <c r="L660" s="234">
        <v>97.2</v>
      </c>
      <c r="M660" s="234">
        <v>100.9</v>
      </c>
      <c r="N660" s="234">
        <v>101.7</v>
      </c>
      <c r="O660" s="234">
        <v>102.3</v>
      </c>
      <c r="P660" s="234">
        <v>101.2</v>
      </c>
      <c r="Q660" s="234">
        <v>96.3</v>
      </c>
      <c r="R660" s="234">
        <v>96.7</v>
      </c>
      <c r="S660" s="234">
        <v>86.8</v>
      </c>
      <c r="T660" s="234">
        <v>106</v>
      </c>
      <c r="U660" s="234">
        <v>111</v>
      </c>
      <c r="V660" s="234">
        <v>90.7</v>
      </c>
      <c r="W660" s="234">
        <v>117.9</v>
      </c>
      <c r="X660" s="234">
        <v>113.6</v>
      </c>
      <c r="Y660" s="234">
        <v>100</v>
      </c>
      <c r="Z660" s="234">
        <v>92.5</v>
      </c>
      <c r="AA660" s="234">
        <v>93.7</v>
      </c>
      <c r="AB660" s="234">
        <v>104.9</v>
      </c>
      <c r="AC660" s="234">
        <v>106.4</v>
      </c>
      <c r="AD660" s="234">
        <v>104.9</v>
      </c>
      <c r="AE660" s="234">
        <v>110.5</v>
      </c>
    </row>
    <row r="661" spans="1:31" x14ac:dyDescent="0.2">
      <c r="A661" s="85" t="s">
        <v>84</v>
      </c>
      <c r="B661" s="300"/>
      <c r="H661" s="234"/>
      <c r="I661" s="234">
        <v>112.5</v>
      </c>
      <c r="J661" s="234">
        <v>114.2</v>
      </c>
      <c r="K661" s="234">
        <v>89.1</v>
      </c>
      <c r="L661" s="234">
        <v>109.7</v>
      </c>
      <c r="M661" s="234">
        <v>85.8</v>
      </c>
      <c r="N661" s="234">
        <v>128.69999999999999</v>
      </c>
      <c r="O661" s="234">
        <v>96.5</v>
      </c>
      <c r="P661" s="234">
        <v>116.5</v>
      </c>
      <c r="Q661" s="234">
        <v>78.5</v>
      </c>
      <c r="R661" s="234">
        <v>104.4</v>
      </c>
      <c r="S661" s="234">
        <v>102.2</v>
      </c>
      <c r="T661" s="234">
        <v>114.3</v>
      </c>
      <c r="U661" s="234">
        <v>110.7</v>
      </c>
      <c r="V661" s="234">
        <v>85.4</v>
      </c>
      <c r="W661" s="234">
        <v>110</v>
      </c>
      <c r="X661" s="234">
        <v>93.9</v>
      </c>
      <c r="Y661" s="234">
        <v>95.1</v>
      </c>
      <c r="Z661" s="234">
        <v>119.6</v>
      </c>
      <c r="AA661" s="234">
        <v>98.4</v>
      </c>
      <c r="AB661" s="234">
        <v>99.6</v>
      </c>
      <c r="AC661" s="234">
        <v>90.8</v>
      </c>
      <c r="AD661" s="234">
        <v>93.7</v>
      </c>
      <c r="AE661" s="234">
        <v>93.8</v>
      </c>
    </row>
    <row r="662" spans="1:31" x14ac:dyDescent="0.2">
      <c r="A662" s="85" t="s">
        <v>772</v>
      </c>
      <c r="B662" s="299"/>
      <c r="H662" s="234"/>
      <c r="I662" s="234">
        <v>100.6</v>
      </c>
      <c r="J662" s="234">
        <v>105.7</v>
      </c>
      <c r="K662" s="234">
        <v>70.7</v>
      </c>
      <c r="L662" s="234">
        <v>85.2</v>
      </c>
      <c r="M662" s="234">
        <v>93.9</v>
      </c>
      <c r="N662" s="234">
        <v>96.4</v>
      </c>
      <c r="O662" s="234">
        <v>110.1</v>
      </c>
      <c r="P662" s="234">
        <v>106.7</v>
      </c>
      <c r="Q662" s="234">
        <v>104.2</v>
      </c>
      <c r="R662" s="234">
        <v>115.8</v>
      </c>
      <c r="S662" s="234">
        <v>111</v>
      </c>
      <c r="T662" s="234">
        <v>82</v>
      </c>
      <c r="U662" s="234">
        <v>136.9</v>
      </c>
      <c r="V662" s="234">
        <v>154.6</v>
      </c>
      <c r="W662" s="234">
        <v>70.5</v>
      </c>
      <c r="X662" s="234">
        <v>110.3</v>
      </c>
      <c r="Y662" s="234">
        <v>79.7</v>
      </c>
      <c r="Z662" s="234">
        <v>109.9</v>
      </c>
      <c r="AA662" s="234">
        <v>99.9</v>
      </c>
      <c r="AB662" s="234">
        <v>83.8</v>
      </c>
      <c r="AC662" s="234">
        <v>99.1</v>
      </c>
      <c r="AD662" s="234">
        <v>127.9</v>
      </c>
      <c r="AE662" s="234">
        <v>162.1</v>
      </c>
    </row>
    <row r="663" spans="1:31" x14ac:dyDescent="0.2">
      <c r="A663" s="85" t="s">
        <v>773</v>
      </c>
      <c r="B663" s="300"/>
      <c r="H663" s="234"/>
      <c r="I663" s="234">
        <v>104.5</v>
      </c>
      <c r="J663" s="234">
        <v>114</v>
      </c>
      <c r="K663" s="234">
        <v>109.7</v>
      </c>
      <c r="L663" s="234">
        <v>106.1</v>
      </c>
      <c r="M663" s="234">
        <v>104.6</v>
      </c>
      <c r="N663" s="234">
        <v>104.6</v>
      </c>
      <c r="O663" s="234">
        <v>107.2</v>
      </c>
      <c r="P663" s="234">
        <v>108.4</v>
      </c>
      <c r="Q663" s="234">
        <v>106.1</v>
      </c>
      <c r="R663" s="234">
        <v>105.3</v>
      </c>
      <c r="S663" s="234">
        <v>106.7</v>
      </c>
      <c r="T663" s="234">
        <v>106.2</v>
      </c>
      <c r="U663" s="234">
        <v>96.6</v>
      </c>
      <c r="V663" s="234">
        <v>82.3</v>
      </c>
      <c r="W663" s="234">
        <v>110.4</v>
      </c>
      <c r="X663" s="234">
        <v>100.6</v>
      </c>
      <c r="Y663" s="234">
        <v>98.7</v>
      </c>
      <c r="Z663" s="234">
        <v>97.9</v>
      </c>
      <c r="AA663" s="234">
        <v>107.1</v>
      </c>
      <c r="AB663" s="234">
        <v>108.7</v>
      </c>
      <c r="AC663" s="234">
        <v>100.3</v>
      </c>
      <c r="AD663" s="234">
        <v>104.3</v>
      </c>
      <c r="AE663" s="234">
        <v>100.7</v>
      </c>
    </row>
    <row r="664" spans="1:31" ht="25.5" x14ac:dyDescent="0.2">
      <c r="A664" s="85" t="s">
        <v>774</v>
      </c>
      <c r="B664" s="299"/>
      <c r="H664" s="234"/>
      <c r="I664" s="234">
        <v>102</v>
      </c>
      <c r="J664" s="234">
        <v>77.7</v>
      </c>
      <c r="K664" s="234">
        <v>103.2</v>
      </c>
      <c r="L664" s="234">
        <v>100.2</v>
      </c>
      <c r="M664" s="234">
        <v>105.1</v>
      </c>
      <c r="N664" s="234">
        <v>75.5</v>
      </c>
      <c r="O664" s="234">
        <v>111.2</v>
      </c>
      <c r="P664" s="234">
        <v>100.3</v>
      </c>
      <c r="Q664" s="234">
        <v>92.5</v>
      </c>
      <c r="R664" s="234">
        <v>96.6</v>
      </c>
      <c r="S664" s="234">
        <v>106.4</v>
      </c>
      <c r="T664" s="234">
        <v>96</v>
      </c>
      <c r="U664" s="234">
        <v>77.8</v>
      </c>
      <c r="V664" s="234">
        <v>113.6</v>
      </c>
      <c r="W664" s="234">
        <v>103.9</v>
      </c>
      <c r="X664" s="234">
        <v>87.4</v>
      </c>
      <c r="Y664" s="234">
        <v>103.4</v>
      </c>
      <c r="Z664" s="234">
        <v>93.6</v>
      </c>
      <c r="AA664" s="234">
        <v>101.9</v>
      </c>
      <c r="AB664" s="234">
        <v>107.1</v>
      </c>
      <c r="AC664" s="234">
        <v>103.2</v>
      </c>
      <c r="AD664" s="234">
        <v>100.8</v>
      </c>
      <c r="AE664" s="234">
        <v>104.8</v>
      </c>
    </row>
    <row r="665" spans="1:31" ht="25.5" x14ac:dyDescent="0.2">
      <c r="A665" s="85" t="s">
        <v>775</v>
      </c>
      <c r="B665" s="300"/>
      <c r="H665" s="234"/>
      <c r="I665" s="234">
        <v>106.1</v>
      </c>
      <c r="J665" s="234">
        <v>106.1</v>
      </c>
      <c r="K665" s="234">
        <v>97</v>
      </c>
      <c r="L665" s="234">
        <v>91.6</v>
      </c>
      <c r="M665" s="234">
        <v>98.9</v>
      </c>
      <c r="N665" s="234">
        <v>113</v>
      </c>
      <c r="O665" s="234">
        <v>94.5</v>
      </c>
      <c r="P665" s="234">
        <v>86.5</v>
      </c>
      <c r="Q665" s="234">
        <v>90.9</v>
      </c>
      <c r="R665" s="234">
        <v>83.6</v>
      </c>
      <c r="S665" s="234">
        <v>101.2</v>
      </c>
      <c r="T665" s="234">
        <v>91.1</v>
      </c>
      <c r="U665" s="234">
        <v>93.2</v>
      </c>
      <c r="V665" s="234">
        <v>85.2</v>
      </c>
      <c r="W665" s="234">
        <v>102.7</v>
      </c>
      <c r="X665" s="234">
        <v>107</v>
      </c>
      <c r="Y665" s="234">
        <v>94.5</v>
      </c>
      <c r="Z665" s="234">
        <v>99.8</v>
      </c>
      <c r="AA665" s="234">
        <v>102.2</v>
      </c>
      <c r="AB665" s="234">
        <v>98.4</v>
      </c>
      <c r="AC665" s="234">
        <v>104.6</v>
      </c>
      <c r="AD665" s="234">
        <v>108.5</v>
      </c>
      <c r="AE665" s="234">
        <v>101.5</v>
      </c>
    </row>
    <row r="666" spans="1:31" ht="25.5" x14ac:dyDescent="0.2">
      <c r="A666" s="85" t="s">
        <v>90</v>
      </c>
      <c r="B666" s="299"/>
      <c r="H666" s="234"/>
      <c r="I666" s="234">
        <v>99</v>
      </c>
      <c r="J666" s="234">
        <v>98.7</v>
      </c>
      <c r="K666" s="234">
        <v>91.9</v>
      </c>
      <c r="L666" s="234">
        <v>113.3</v>
      </c>
      <c r="M666" s="234">
        <v>108</v>
      </c>
      <c r="N666" s="234">
        <v>114.1</v>
      </c>
      <c r="O666" s="234">
        <v>96.1</v>
      </c>
      <c r="P666" s="234">
        <v>100.1</v>
      </c>
      <c r="Q666" s="234">
        <v>108.7</v>
      </c>
      <c r="R666" s="234">
        <v>98.9</v>
      </c>
      <c r="S666" s="234">
        <v>107.2</v>
      </c>
      <c r="T666" s="234">
        <v>95.5</v>
      </c>
      <c r="U666" s="234">
        <v>101.2</v>
      </c>
      <c r="V666" s="234">
        <v>72.900000000000006</v>
      </c>
      <c r="W666" s="234">
        <v>119</v>
      </c>
      <c r="X666" s="234">
        <v>92.2</v>
      </c>
      <c r="Y666" s="234">
        <v>93.1</v>
      </c>
      <c r="Z666" s="234">
        <v>98.7</v>
      </c>
      <c r="AA666" s="234">
        <v>104.2</v>
      </c>
      <c r="AB666" s="234">
        <v>103.5</v>
      </c>
      <c r="AC666" s="234">
        <v>104.4</v>
      </c>
      <c r="AD666" s="234">
        <v>112.7</v>
      </c>
      <c r="AE666" s="234">
        <v>111.2</v>
      </c>
    </row>
    <row r="667" spans="1:31" x14ac:dyDescent="0.2">
      <c r="A667" s="85" t="s">
        <v>91</v>
      </c>
      <c r="B667" s="300"/>
      <c r="H667" s="234"/>
      <c r="I667" s="234">
        <v>100.8</v>
      </c>
      <c r="J667" s="234">
        <v>146.5</v>
      </c>
      <c r="K667" s="234">
        <v>106</v>
      </c>
      <c r="L667" s="234">
        <v>107.9</v>
      </c>
      <c r="M667" s="234">
        <v>90.3</v>
      </c>
      <c r="N667" s="234">
        <v>112.1</v>
      </c>
      <c r="O667" s="234">
        <v>105.7</v>
      </c>
      <c r="P667" s="234">
        <v>105.4</v>
      </c>
      <c r="Q667" s="234">
        <v>95.8</v>
      </c>
      <c r="R667" s="234">
        <v>103</v>
      </c>
      <c r="S667" s="234">
        <v>105.8</v>
      </c>
      <c r="T667" s="234">
        <v>103</v>
      </c>
      <c r="U667" s="234">
        <v>98.3</v>
      </c>
      <c r="V667" s="234">
        <v>102.4</v>
      </c>
      <c r="W667" s="234">
        <v>113.1</v>
      </c>
      <c r="X667" s="234">
        <v>84</v>
      </c>
      <c r="Y667" s="234">
        <v>100.7</v>
      </c>
      <c r="Z667" s="234">
        <v>99.3</v>
      </c>
      <c r="AA667" s="234">
        <v>102.6</v>
      </c>
      <c r="AB667" s="234">
        <v>99.1</v>
      </c>
      <c r="AC667" s="234">
        <v>109</v>
      </c>
      <c r="AD667" s="234">
        <v>99.3</v>
      </c>
      <c r="AE667" s="234">
        <v>102.8</v>
      </c>
    </row>
    <row r="668" spans="1:31" ht="25.5" x14ac:dyDescent="0.2">
      <c r="A668" s="85" t="s">
        <v>92</v>
      </c>
      <c r="B668" s="299"/>
      <c r="H668" s="234"/>
      <c r="I668" s="234">
        <v>114.3</v>
      </c>
      <c r="J668" s="234">
        <v>116.9</v>
      </c>
      <c r="K668" s="234">
        <v>102</v>
      </c>
      <c r="L668" s="234">
        <v>95.8</v>
      </c>
      <c r="M668" s="234">
        <v>115</v>
      </c>
      <c r="N668" s="234">
        <v>120</v>
      </c>
      <c r="O668" s="234">
        <v>113.6</v>
      </c>
      <c r="P668" s="234">
        <v>101.4</v>
      </c>
      <c r="Q668" s="234">
        <v>106.6</v>
      </c>
      <c r="R668" s="234">
        <v>99.8</v>
      </c>
      <c r="S668" s="234">
        <v>93.8</v>
      </c>
      <c r="T668" s="234">
        <v>96.3</v>
      </c>
      <c r="U668" s="234">
        <v>97</v>
      </c>
      <c r="V668" s="234">
        <v>88</v>
      </c>
      <c r="W668" s="234">
        <v>102.8</v>
      </c>
      <c r="X668" s="234">
        <v>102.9</v>
      </c>
      <c r="Y668" s="234">
        <v>91.4</v>
      </c>
      <c r="Z668" s="234">
        <v>104.4</v>
      </c>
      <c r="AA668" s="234">
        <v>99.1</v>
      </c>
      <c r="AB668" s="234">
        <v>98</v>
      </c>
      <c r="AC668" s="234">
        <v>94</v>
      </c>
      <c r="AD668" s="234">
        <v>110.4</v>
      </c>
      <c r="AE668" s="234">
        <v>101.7</v>
      </c>
    </row>
    <row r="669" spans="1:31" x14ac:dyDescent="0.2">
      <c r="A669" s="85" t="s">
        <v>776</v>
      </c>
      <c r="B669" s="300"/>
      <c r="H669" s="234"/>
      <c r="I669" s="234">
        <v>86.3</v>
      </c>
      <c r="J669" s="234">
        <v>101.8</v>
      </c>
      <c r="K669" s="234">
        <v>109.2</v>
      </c>
      <c r="L669" s="234">
        <v>97.7</v>
      </c>
      <c r="M669" s="234">
        <v>35.6</v>
      </c>
      <c r="N669" s="234">
        <v>94.6</v>
      </c>
      <c r="O669" s="234">
        <v>109.6</v>
      </c>
      <c r="P669" s="234">
        <v>105.2</v>
      </c>
      <c r="Q669" s="234">
        <v>124.3</v>
      </c>
      <c r="R669" s="234">
        <v>94.5</v>
      </c>
      <c r="S669" s="234">
        <v>103.9</v>
      </c>
      <c r="T669" s="234">
        <v>92.7</v>
      </c>
      <c r="U669" s="234">
        <v>102.1</v>
      </c>
      <c r="V669" s="234">
        <v>93.9</v>
      </c>
      <c r="W669" s="234">
        <v>78</v>
      </c>
      <c r="X669" s="234">
        <v>43.9</v>
      </c>
      <c r="Y669" s="234">
        <v>93.6</v>
      </c>
      <c r="Z669" s="234">
        <v>79.099999999999994</v>
      </c>
      <c r="AA669" s="234">
        <v>116.7</v>
      </c>
      <c r="AB669" s="234">
        <v>103.8</v>
      </c>
      <c r="AC669" s="234">
        <v>104.1</v>
      </c>
      <c r="AD669" s="234">
        <v>100.8</v>
      </c>
      <c r="AE669" s="234">
        <v>95.3</v>
      </c>
    </row>
    <row r="670" spans="1:31" x14ac:dyDescent="0.2">
      <c r="A670" s="85" t="s">
        <v>777</v>
      </c>
      <c r="B670" s="299"/>
      <c r="H670" s="234"/>
      <c r="I670" s="234">
        <v>80.599999999999994</v>
      </c>
      <c r="J670" s="234">
        <v>98.7</v>
      </c>
      <c r="K670" s="234">
        <v>92.2</v>
      </c>
      <c r="L670" s="234">
        <v>78.5</v>
      </c>
      <c r="M670" s="234">
        <v>71.2</v>
      </c>
      <c r="N670" s="234">
        <v>106</v>
      </c>
      <c r="O670" s="234">
        <v>94.7</v>
      </c>
      <c r="P670" s="234">
        <v>94.9</v>
      </c>
      <c r="Q670" s="234">
        <v>105.9</v>
      </c>
      <c r="R670" s="234">
        <v>90.9</v>
      </c>
      <c r="S670" s="234">
        <v>95.3</v>
      </c>
      <c r="T670" s="234">
        <v>115.1</v>
      </c>
      <c r="U670" s="234">
        <v>99.2</v>
      </c>
      <c r="V670" s="234">
        <v>50.3</v>
      </c>
      <c r="W670" s="234">
        <v>84.1</v>
      </c>
      <c r="X670" s="234">
        <v>89.8</v>
      </c>
      <c r="Y670" s="234">
        <v>99</v>
      </c>
      <c r="Z670" s="234">
        <v>87</v>
      </c>
      <c r="AA670" s="234">
        <v>114.2</v>
      </c>
      <c r="AB670" s="234">
        <v>117.7</v>
      </c>
      <c r="AC670" s="234">
        <v>101.9</v>
      </c>
      <c r="AD670" s="234">
        <v>105.3</v>
      </c>
      <c r="AE670" s="234">
        <v>92.3</v>
      </c>
    </row>
    <row r="671" spans="1:31" x14ac:dyDescent="0.2">
      <c r="A671" s="85" t="s">
        <v>778</v>
      </c>
      <c r="B671" s="300"/>
      <c r="H671" s="234"/>
      <c r="I671" s="234">
        <v>101.1</v>
      </c>
      <c r="J671" s="234">
        <v>113</v>
      </c>
      <c r="K671" s="234">
        <v>99.4</v>
      </c>
      <c r="L671" s="234">
        <v>85.2</v>
      </c>
      <c r="M671" s="234">
        <v>96.7</v>
      </c>
      <c r="N671" s="234">
        <v>116.6</v>
      </c>
      <c r="O671" s="234">
        <v>106.4</v>
      </c>
      <c r="P671" s="234">
        <v>119.6</v>
      </c>
      <c r="Q671" s="234">
        <v>101.2</v>
      </c>
      <c r="R671" s="234">
        <v>104</v>
      </c>
      <c r="S671" s="234">
        <v>107.1</v>
      </c>
      <c r="T671" s="234">
        <v>91.1</v>
      </c>
      <c r="U671" s="234">
        <v>102.2</v>
      </c>
      <c r="V671" s="234">
        <v>93.7</v>
      </c>
      <c r="W671" s="234">
        <v>119.2</v>
      </c>
      <c r="X671" s="234">
        <v>102.4</v>
      </c>
      <c r="Y671" s="234">
        <v>98.9</v>
      </c>
      <c r="Z671" s="234">
        <v>77.8</v>
      </c>
      <c r="AA671" s="234">
        <v>105.8</v>
      </c>
      <c r="AB671" s="234">
        <v>99.3</v>
      </c>
      <c r="AC671" s="234">
        <v>98.3</v>
      </c>
      <c r="AD671" s="234">
        <v>109.6</v>
      </c>
      <c r="AE671" s="234">
        <v>93.7</v>
      </c>
    </row>
    <row r="672" spans="1:31" x14ac:dyDescent="0.2">
      <c r="A672" s="85" t="s">
        <v>97</v>
      </c>
      <c r="B672" s="299"/>
      <c r="H672" s="234"/>
      <c r="I672" s="234">
        <v>98.1</v>
      </c>
      <c r="J672" s="234">
        <v>125.4</v>
      </c>
      <c r="K672" s="234">
        <v>110.1</v>
      </c>
      <c r="L672" s="234">
        <v>110.1</v>
      </c>
      <c r="M672" s="234">
        <v>102.2</v>
      </c>
      <c r="N672" s="234">
        <v>123.6</v>
      </c>
      <c r="O672" s="234">
        <v>113.8</v>
      </c>
      <c r="P672" s="234">
        <v>115.1</v>
      </c>
      <c r="Q672" s="234">
        <v>110.5</v>
      </c>
      <c r="R672" s="234">
        <v>101.2</v>
      </c>
      <c r="S672" s="234">
        <v>105.5</v>
      </c>
      <c r="T672" s="234">
        <v>110</v>
      </c>
      <c r="U672" s="234">
        <v>100.2</v>
      </c>
      <c r="V672" s="234">
        <v>83.8</v>
      </c>
      <c r="W672" s="234">
        <v>116.9</v>
      </c>
      <c r="X672" s="234">
        <v>101.1</v>
      </c>
      <c r="Y672" s="234">
        <v>105.3</v>
      </c>
      <c r="Z672" s="234">
        <v>93.7</v>
      </c>
      <c r="AA672" s="234">
        <v>105.1</v>
      </c>
      <c r="AB672" s="234">
        <v>107.3</v>
      </c>
      <c r="AC672" s="234">
        <v>107.1</v>
      </c>
      <c r="AD672" s="234">
        <v>104.7</v>
      </c>
      <c r="AE672" s="234">
        <v>111.7</v>
      </c>
    </row>
    <row r="673" spans="1:31" x14ac:dyDescent="0.2">
      <c r="A673" s="85" t="s">
        <v>98</v>
      </c>
      <c r="B673" s="300"/>
      <c r="H673" s="234"/>
      <c r="I673" s="234">
        <v>97</v>
      </c>
      <c r="J673" s="234">
        <v>106.5</v>
      </c>
      <c r="K673" s="234">
        <v>115.2</v>
      </c>
      <c r="L673" s="234">
        <v>94.3</v>
      </c>
      <c r="M673" s="234">
        <v>113.7</v>
      </c>
      <c r="N673" s="234">
        <v>104.2</v>
      </c>
      <c r="O673" s="234">
        <v>100.5</v>
      </c>
      <c r="P673" s="234">
        <v>105.4</v>
      </c>
      <c r="Q673" s="234">
        <v>99.9</v>
      </c>
      <c r="R673" s="234">
        <v>112.3</v>
      </c>
      <c r="S673" s="234">
        <v>117.7</v>
      </c>
      <c r="T673" s="234">
        <v>110.9</v>
      </c>
      <c r="U673" s="234">
        <v>103.5</v>
      </c>
      <c r="V673" s="234">
        <v>64.599999999999994</v>
      </c>
      <c r="W673" s="234">
        <v>106</v>
      </c>
      <c r="X673" s="234">
        <v>104.5</v>
      </c>
      <c r="Y673" s="234">
        <v>92.1</v>
      </c>
      <c r="Z673" s="234">
        <v>102.8</v>
      </c>
      <c r="AA673" s="234">
        <v>100.5</v>
      </c>
      <c r="AB673" s="234">
        <v>107.8</v>
      </c>
      <c r="AC673" s="234">
        <v>103.1</v>
      </c>
      <c r="AD673" s="234">
        <v>113.7</v>
      </c>
      <c r="AE673" s="234">
        <v>104.5</v>
      </c>
    </row>
    <row r="674" spans="1:31" x14ac:dyDescent="0.2">
      <c r="A674" s="85" t="s">
        <v>100</v>
      </c>
      <c r="B674" s="299"/>
      <c r="H674" s="234"/>
      <c r="I674" s="234">
        <v>89.1</v>
      </c>
      <c r="J674" s="234">
        <v>116.4</v>
      </c>
      <c r="K674" s="234">
        <v>97.6</v>
      </c>
      <c r="L674" s="234">
        <v>95.9</v>
      </c>
      <c r="M674" s="234">
        <v>115.4</v>
      </c>
      <c r="N674" s="234">
        <v>79.8</v>
      </c>
      <c r="O674" s="234">
        <v>96.2</v>
      </c>
      <c r="P674" s="234">
        <v>134.6</v>
      </c>
      <c r="Q674" s="234">
        <v>102.1</v>
      </c>
      <c r="R674" s="234">
        <v>104.3</v>
      </c>
      <c r="S674" s="234">
        <v>117.3</v>
      </c>
      <c r="T674" s="234">
        <v>96.7</v>
      </c>
      <c r="U674" s="234">
        <v>94.1</v>
      </c>
      <c r="V674" s="234">
        <v>21.8</v>
      </c>
      <c r="W674" s="234">
        <v>158.1</v>
      </c>
      <c r="X674" s="234">
        <v>89.5</v>
      </c>
      <c r="Y674" s="234">
        <v>93.5</v>
      </c>
      <c r="Z674" s="234">
        <v>107.4</v>
      </c>
      <c r="AA674" s="234">
        <v>108.2</v>
      </c>
      <c r="AB674" s="234">
        <v>110.7</v>
      </c>
      <c r="AC674" s="234">
        <v>108.3</v>
      </c>
      <c r="AD674" s="234">
        <v>104.3</v>
      </c>
      <c r="AE674" s="234">
        <v>100.8</v>
      </c>
    </row>
    <row r="675" spans="1:31" x14ac:dyDescent="0.2">
      <c r="A675" s="85" t="s">
        <v>101</v>
      </c>
      <c r="B675" s="300"/>
      <c r="H675" s="234"/>
      <c r="I675" s="234">
        <v>110</v>
      </c>
      <c r="J675" s="234">
        <v>118.5</v>
      </c>
      <c r="K675" s="234">
        <v>102.2</v>
      </c>
      <c r="L675" s="234">
        <v>101.3</v>
      </c>
      <c r="M675" s="234">
        <v>117.6</v>
      </c>
      <c r="N675" s="234">
        <v>108</v>
      </c>
      <c r="O675" s="234">
        <v>104.4</v>
      </c>
      <c r="P675" s="234">
        <v>102.1</v>
      </c>
      <c r="Q675" s="234">
        <v>111.9</v>
      </c>
      <c r="R675" s="234">
        <v>102.1</v>
      </c>
      <c r="S675" s="234">
        <v>112.2</v>
      </c>
      <c r="T675" s="234">
        <v>113.1</v>
      </c>
      <c r="U675" s="234">
        <v>103.3</v>
      </c>
      <c r="V675" s="234">
        <v>67.099999999999994</v>
      </c>
      <c r="W675" s="234">
        <v>107.8</v>
      </c>
      <c r="X675" s="234">
        <v>105.2</v>
      </c>
      <c r="Y675" s="234">
        <v>103.9</v>
      </c>
      <c r="Z675" s="234">
        <v>103.2</v>
      </c>
      <c r="AA675" s="234">
        <v>96.3</v>
      </c>
      <c r="AB675" s="234">
        <v>105.5</v>
      </c>
      <c r="AC675" s="234">
        <v>102.9</v>
      </c>
      <c r="AD675" s="234">
        <v>105.6</v>
      </c>
      <c r="AE675" s="234">
        <v>108.9</v>
      </c>
    </row>
    <row r="676" spans="1:31" ht="25.5" x14ac:dyDescent="0.2">
      <c r="A676" s="85" t="s">
        <v>779</v>
      </c>
      <c r="B676" s="301"/>
      <c r="H676" s="234"/>
      <c r="I676" s="234">
        <v>147.19999999999999</v>
      </c>
      <c r="J676" s="234">
        <v>219.6</v>
      </c>
      <c r="K676" s="234">
        <v>144.69999999999999</v>
      </c>
      <c r="L676" s="234">
        <v>190.6</v>
      </c>
      <c r="M676" s="234">
        <v>124.7</v>
      </c>
      <c r="N676" s="234">
        <v>126.9</v>
      </c>
      <c r="O676" s="234">
        <v>96.6</v>
      </c>
      <c r="P676" s="234">
        <v>120.2</v>
      </c>
      <c r="Q676" s="234">
        <v>113.7</v>
      </c>
      <c r="R676" s="234">
        <v>123.7</v>
      </c>
      <c r="S676" s="234">
        <v>98.9</v>
      </c>
      <c r="T676" s="234">
        <v>105.1</v>
      </c>
      <c r="U676" s="234">
        <v>98.6</v>
      </c>
      <c r="V676" s="234">
        <v>81.7</v>
      </c>
      <c r="W676" s="234">
        <v>105.8</v>
      </c>
      <c r="X676" s="234">
        <v>155.19999999999999</v>
      </c>
      <c r="Y676" s="234">
        <v>80.900000000000006</v>
      </c>
      <c r="Z676" s="234">
        <v>109.1</v>
      </c>
      <c r="AA676" s="234">
        <v>109.3</v>
      </c>
      <c r="AB676" s="234">
        <v>107.8</v>
      </c>
      <c r="AC676" s="234">
        <v>110.8</v>
      </c>
      <c r="AD676" s="234">
        <v>109</v>
      </c>
      <c r="AE676" s="234">
        <v>104.6</v>
      </c>
    </row>
    <row r="677" spans="1:31" x14ac:dyDescent="0.2">
      <c r="A677" s="85" t="s">
        <v>780</v>
      </c>
      <c r="B677" s="302"/>
      <c r="H677" s="234"/>
      <c r="I677" s="234">
        <v>136.9</v>
      </c>
      <c r="J677" s="234">
        <v>106.8</v>
      </c>
      <c r="K677" s="234">
        <v>117.1</v>
      </c>
      <c r="L677" s="234">
        <v>111.2</v>
      </c>
      <c r="M677" s="234">
        <v>144.19999999999999</v>
      </c>
      <c r="N677" s="234">
        <v>100.7</v>
      </c>
      <c r="O677" s="234">
        <v>123.6</v>
      </c>
      <c r="P677" s="234">
        <v>123.5</v>
      </c>
      <c r="Q677" s="234">
        <v>125.2</v>
      </c>
      <c r="R677" s="234">
        <v>116.6</v>
      </c>
      <c r="S677" s="234">
        <v>93.6</v>
      </c>
      <c r="T677" s="234">
        <v>109.7</v>
      </c>
      <c r="U677" s="234">
        <v>92.6</v>
      </c>
      <c r="V677" s="234">
        <v>32.9</v>
      </c>
      <c r="W677" s="234">
        <v>113.5</v>
      </c>
      <c r="X677" s="234">
        <v>92.8</v>
      </c>
      <c r="Y677" s="234">
        <v>96</v>
      </c>
      <c r="Z677" s="234">
        <v>98.6</v>
      </c>
      <c r="AA677" s="234">
        <v>113.7</v>
      </c>
      <c r="AB677" s="234">
        <v>99.4</v>
      </c>
      <c r="AC677" s="234">
        <v>106.2</v>
      </c>
      <c r="AD677" s="234">
        <v>107.1</v>
      </c>
      <c r="AE677" s="234">
        <v>108.6</v>
      </c>
    </row>
    <row r="678" spans="1:31" x14ac:dyDescent="0.2">
      <c r="A678" s="85" t="s">
        <v>781</v>
      </c>
      <c r="B678" s="300"/>
      <c r="H678" s="234"/>
      <c r="I678" s="234">
        <v>104.5</v>
      </c>
      <c r="J678" s="234">
        <v>95.7</v>
      </c>
      <c r="K678" s="234">
        <v>106.6</v>
      </c>
      <c r="L678" s="234">
        <v>103.8</v>
      </c>
      <c r="M678" s="234">
        <v>106.3</v>
      </c>
      <c r="N678" s="234">
        <v>120.5</v>
      </c>
      <c r="O678" s="234">
        <v>116.3</v>
      </c>
      <c r="P678" s="234">
        <v>101.6</v>
      </c>
      <c r="Q678" s="234">
        <v>109.4</v>
      </c>
      <c r="R678" s="234">
        <v>109.5</v>
      </c>
      <c r="S678" s="234">
        <v>112.5</v>
      </c>
      <c r="T678" s="234">
        <v>113.5</v>
      </c>
      <c r="U678" s="234">
        <v>111.5</v>
      </c>
      <c r="V678" s="234">
        <v>179.1</v>
      </c>
      <c r="W678" s="234">
        <v>114.1</v>
      </c>
      <c r="X678" s="234">
        <v>110.6</v>
      </c>
      <c r="Y678" s="234">
        <v>101</v>
      </c>
      <c r="Z678" s="234">
        <v>88.6</v>
      </c>
      <c r="AA678" s="234">
        <v>104</v>
      </c>
      <c r="AB678" s="234">
        <v>110.4</v>
      </c>
      <c r="AC678" s="234">
        <v>67.900000000000006</v>
      </c>
      <c r="AD678" s="234">
        <v>106.8</v>
      </c>
      <c r="AE678" s="234">
        <v>81.3</v>
      </c>
    </row>
    <row r="679" spans="1:31" x14ac:dyDescent="0.2">
      <c r="A679" s="85" t="s">
        <v>106</v>
      </c>
      <c r="B679" s="86"/>
      <c r="H679" s="234"/>
      <c r="I679" s="234">
        <v>135.9</v>
      </c>
      <c r="J679" s="234">
        <v>177.3</v>
      </c>
      <c r="K679" s="234">
        <v>129.80000000000001</v>
      </c>
      <c r="L679" s="234">
        <v>103.5</v>
      </c>
      <c r="M679" s="234">
        <v>119.7</v>
      </c>
      <c r="N679" s="234">
        <v>103.9</v>
      </c>
      <c r="O679" s="234">
        <v>110.8</v>
      </c>
      <c r="P679" s="234">
        <v>122.5</v>
      </c>
      <c r="Q679" s="234">
        <v>102.6</v>
      </c>
      <c r="R679" s="234">
        <v>111.5</v>
      </c>
      <c r="S679" s="234">
        <v>120.8</v>
      </c>
      <c r="T679" s="234">
        <v>123.5</v>
      </c>
      <c r="U679" s="234">
        <v>89.8</v>
      </c>
      <c r="V679" s="234">
        <v>73.2</v>
      </c>
      <c r="W679" s="234">
        <v>126.3</v>
      </c>
      <c r="X679" s="234">
        <v>99.6</v>
      </c>
      <c r="Y679" s="234">
        <v>104.2</v>
      </c>
      <c r="Z679" s="234">
        <v>119</v>
      </c>
      <c r="AA679" s="234">
        <v>115.6</v>
      </c>
      <c r="AB679" s="234">
        <v>120.5</v>
      </c>
      <c r="AC679" s="234">
        <v>108.6</v>
      </c>
      <c r="AD679" s="234">
        <v>99.2</v>
      </c>
      <c r="AE679" s="234">
        <v>99.1</v>
      </c>
    </row>
    <row r="680" spans="1:31" x14ac:dyDescent="0.2">
      <c r="A680" s="85" t="s">
        <v>107</v>
      </c>
      <c r="B680" s="86"/>
      <c r="H680" s="87"/>
      <c r="I680" s="234">
        <v>147</v>
      </c>
      <c r="J680" s="234">
        <v>125.9</v>
      </c>
      <c r="K680" s="234">
        <v>146.19999999999999</v>
      </c>
      <c r="L680" s="234">
        <v>91.8</v>
      </c>
      <c r="M680" s="234">
        <v>114</v>
      </c>
      <c r="N680" s="234">
        <v>99.3</v>
      </c>
      <c r="O680" s="234">
        <v>150.69999999999999</v>
      </c>
      <c r="P680" s="234">
        <v>111.1</v>
      </c>
      <c r="Q680" s="234">
        <v>104.4</v>
      </c>
      <c r="R680" s="234">
        <v>92.3</v>
      </c>
      <c r="S680" s="234">
        <v>118.8</v>
      </c>
      <c r="T680" s="234">
        <v>111.5</v>
      </c>
      <c r="U680" s="234">
        <v>152.9</v>
      </c>
      <c r="V680" s="234">
        <v>57.7</v>
      </c>
      <c r="W680" s="234">
        <v>111.4</v>
      </c>
      <c r="X680" s="234">
        <v>106.5</v>
      </c>
      <c r="Y680" s="234">
        <v>94</v>
      </c>
      <c r="Z680" s="234">
        <v>99.3</v>
      </c>
      <c r="AA680" s="234">
        <v>129.30000000000001</v>
      </c>
      <c r="AB680" s="234">
        <v>90</v>
      </c>
      <c r="AC680" s="234">
        <v>97.3</v>
      </c>
      <c r="AD680" s="234">
        <v>112.4</v>
      </c>
      <c r="AE680" s="234">
        <v>116.9</v>
      </c>
    </row>
    <row r="681" spans="1:31" ht="25.5" x14ac:dyDescent="0.2">
      <c r="A681" s="85" t="s">
        <v>109</v>
      </c>
      <c r="B681" s="86"/>
      <c r="H681" s="87"/>
      <c r="I681" s="234">
        <v>91.8</v>
      </c>
      <c r="J681" s="234">
        <v>111.8</v>
      </c>
      <c r="K681" s="234">
        <v>109.2</v>
      </c>
      <c r="L681" s="234">
        <v>97.9</v>
      </c>
      <c r="M681" s="234">
        <v>110.6</v>
      </c>
      <c r="N681" s="234">
        <v>114.7</v>
      </c>
      <c r="O681" s="234">
        <v>109.2</v>
      </c>
      <c r="P681" s="234">
        <v>97.9</v>
      </c>
      <c r="Q681" s="234">
        <v>106.9</v>
      </c>
      <c r="R681" s="234">
        <v>107</v>
      </c>
      <c r="S681" s="234">
        <v>109.2</v>
      </c>
      <c r="T681" s="234">
        <v>104.6</v>
      </c>
      <c r="U681" s="234">
        <v>106.1</v>
      </c>
      <c r="V681" s="234">
        <v>93.9</v>
      </c>
      <c r="W681" s="234">
        <v>112.8</v>
      </c>
      <c r="X681" s="234">
        <v>100.6</v>
      </c>
      <c r="Y681" s="234">
        <v>102.2</v>
      </c>
      <c r="Z681" s="234">
        <v>104.4</v>
      </c>
      <c r="AA681" s="234">
        <v>99.8</v>
      </c>
      <c r="AB681" s="234">
        <v>110.4</v>
      </c>
      <c r="AC681" s="234">
        <v>109.4</v>
      </c>
      <c r="AD681" s="234">
        <v>101.4</v>
      </c>
      <c r="AE681" s="234">
        <v>96.5</v>
      </c>
    </row>
    <row r="682" spans="1:31" ht="25.5" x14ac:dyDescent="0.2">
      <c r="A682" s="85" t="s">
        <v>110</v>
      </c>
      <c r="B682" s="86"/>
      <c r="H682" s="87"/>
      <c r="I682" s="234">
        <v>117.2</v>
      </c>
      <c r="J682" s="234">
        <v>116</v>
      </c>
      <c r="K682" s="234">
        <v>105.4</v>
      </c>
      <c r="L682" s="234">
        <v>107.2</v>
      </c>
      <c r="M682" s="234">
        <v>110.3</v>
      </c>
      <c r="N682" s="234">
        <v>112.6</v>
      </c>
      <c r="O682" s="234">
        <v>121.9</v>
      </c>
      <c r="P682" s="234">
        <v>100.3</v>
      </c>
      <c r="Q682" s="234">
        <v>98.8</v>
      </c>
      <c r="R682" s="234">
        <v>94.7</v>
      </c>
      <c r="S682" s="234">
        <v>110.5</v>
      </c>
      <c r="T682" s="234">
        <v>108</v>
      </c>
      <c r="U682" s="234">
        <v>112.6</v>
      </c>
      <c r="V682" s="234">
        <v>118.9</v>
      </c>
      <c r="W682" s="234">
        <v>100.1</v>
      </c>
      <c r="X682" s="234">
        <v>95.8</v>
      </c>
      <c r="Y682" s="234">
        <v>117.1</v>
      </c>
      <c r="Z682" s="234">
        <v>101.7</v>
      </c>
      <c r="AA682" s="234">
        <v>102.5</v>
      </c>
      <c r="AB682" s="234">
        <v>92.1</v>
      </c>
      <c r="AC682" s="234">
        <v>97.7</v>
      </c>
      <c r="AD682" s="234">
        <v>100.9</v>
      </c>
      <c r="AE682" s="234">
        <v>130.80000000000001</v>
      </c>
    </row>
    <row r="683" spans="1:31" ht="25.5" x14ac:dyDescent="0.2">
      <c r="A683" s="85" t="s">
        <v>782</v>
      </c>
      <c r="B683" s="86"/>
      <c r="H683" s="87"/>
      <c r="I683" s="234">
        <v>104.8</v>
      </c>
      <c r="J683" s="234">
        <v>104.2</v>
      </c>
      <c r="K683" s="234">
        <v>97.8</v>
      </c>
      <c r="L683" s="234">
        <v>97.9</v>
      </c>
      <c r="M683" s="234">
        <v>99.2</v>
      </c>
      <c r="N683" s="234">
        <v>92.8</v>
      </c>
      <c r="O683" s="234">
        <v>95.8</v>
      </c>
      <c r="P683" s="234">
        <v>83.3</v>
      </c>
      <c r="Q683" s="234">
        <v>103.4</v>
      </c>
      <c r="R683" s="234">
        <v>83.9</v>
      </c>
      <c r="S683" s="234">
        <v>103.1</v>
      </c>
      <c r="T683" s="234">
        <v>110.1</v>
      </c>
      <c r="U683" s="234">
        <v>83.7</v>
      </c>
      <c r="V683" s="234">
        <v>104.1</v>
      </c>
      <c r="W683" s="234">
        <v>95.8</v>
      </c>
      <c r="X683" s="234">
        <v>92.7</v>
      </c>
      <c r="Y683" s="234">
        <v>98.8</v>
      </c>
      <c r="Z683" s="234">
        <v>95.7</v>
      </c>
      <c r="AA683" s="234">
        <v>103.5</v>
      </c>
      <c r="AB683" s="234">
        <v>102</v>
      </c>
      <c r="AC683" s="234">
        <v>116.8</v>
      </c>
      <c r="AD683" s="234">
        <v>89.2</v>
      </c>
      <c r="AE683" s="234">
        <v>92.5</v>
      </c>
    </row>
    <row r="684" spans="1:31" ht="38.25" x14ac:dyDescent="0.2">
      <c r="A684" s="85" t="s">
        <v>783</v>
      </c>
      <c r="B684" s="86"/>
      <c r="H684" s="87"/>
      <c r="I684" s="234">
        <v>89.5</v>
      </c>
      <c r="J684" s="234">
        <v>94.8</v>
      </c>
      <c r="K684" s="234">
        <v>107.4</v>
      </c>
      <c r="L684" s="234">
        <v>103.5</v>
      </c>
      <c r="M684" s="234">
        <v>103</v>
      </c>
      <c r="N684" s="234">
        <v>100</v>
      </c>
      <c r="O684" s="234">
        <v>103</v>
      </c>
      <c r="P684" s="234">
        <v>99.4</v>
      </c>
      <c r="Q684" s="234">
        <v>107.7</v>
      </c>
      <c r="R684" s="234">
        <v>106.7</v>
      </c>
      <c r="S684" s="234">
        <v>101</v>
      </c>
      <c r="T684" s="234">
        <v>100</v>
      </c>
      <c r="U684" s="234">
        <v>95.9</v>
      </c>
      <c r="V684" s="234">
        <v>102.1</v>
      </c>
      <c r="W684" s="234">
        <v>102.8</v>
      </c>
      <c r="X684" s="234">
        <v>96.5</v>
      </c>
      <c r="Y684" s="234">
        <v>91.7</v>
      </c>
      <c r="Z684" s="234">
        <v>96.8</v>
      </c>
      <c r="AA684" s="234">
        <v>95.7</v>
      </c>
      <c r="AB684" s="234">
        <v>107.2</v>
      </c>
      <c r="AC684" s="234">
        <v>109.5</v>
      </c>
      <c r="AD684" s="234">
        <v>102.9</v>
      </c>
      <c r="AE684" s="234">
        <v>97.6</v>
      </c>
    </row>
    <row r="685" spans="1:31" x14ac:dyDescent="0.2">
      <c r="A685" s="85" t="s">
        <v>113</v>
      </c>
      <c r="B685" s="86"/>
      <c r="H685" s="87"/>
      <c r="I685" s="234">
        <v>86.1</v>
      </c>
      <c r="J685" s="234">
        <v>87.8</v>
      </c>
      <c r="K685" s="234">
        <v>99.3</v>
      </c>
      <c r="L685" s="234">
        <v>100</v>
      </c>
      <c r="M685" s="234">
        <v>102.7</v>
      </c>
      <c r="N685" s="234">
        <v>96.8</v>
      </c>
      <c r="O685" s="234">
        <v>101.7</v>
      </c>
      <c r="P685" s="234">
        <v>100.7</v>
      </c>
      <c r="Q685" s="234">
        <v>99.5</v>
      </c>
      <c r="R685" s="234">
        <v>102.5</v>
      </c>
      <c r="S685" s="234">
        <v>100.6</v>
      </c>
      <c r="T685" s="234">
        <v>98.6</v>
      </c>
      <c r="U685" s="234">
        <v>96.5</v>
      </c>
      <c r="V685" s="234">
        <v>99.5</v>
      </c>
      <c r="W685" s="234">
        <v>101.1</v>
      </c>
      <c r="X685" s="234">
        <v>93.9</v>
      </c>
      <c r="Y685" s="234">
        <v>99.4</v>
      </c>
      <c r="Z685" s="234">
        <v>100.1</v>
      </c>
      <c r="AA685" s="234">
        <v>94.5</v>
      </c>
      <c r="AB685" s="234">
        <v>108.9</v>
      </c>
      <c r="AC685" s="234">
        <v>103.3</v>
      </c>
      <c r="AD685" s="234">
        <v>102.4</v>
      </c>
      <c r="AE685" s="234">
        <v>96.2</v>
      </c>
    </row>
    <row r="686" spans="1:31" ht="51" x14ac:dyDescent="0.2">
      <c r="A686" s="85" t="s">
        <v>114</v>
      </c>
      <c r="B686" s="86"/>
      <c r="H686" s="87"/>
      <c r="I686" s="234">
        <v>94</v>
      </c>
      <c r="J686" s="234">
        <v>103.7</v>
      </c>
      <c r="K686" s="234">
        <v>116.2</v>
      </c>
      <c r="L686" s="234">
        <v>106.7</v>
      </c>
      <c r="M686" s="234">
        <v>103.2</v>
      </c>
      <c r="N686" s="234">
        <v>103.1</v>
      </c>
      <c r="O686" s="234">
        <v>104.2</v>
      </c>
      <c r="P686" s="234">
        <v>98.4</v>
      </c>
      <c r="Q686" s="234">
        <v>114.6</v>
      </c>
      <c r="R686" s="234">
        <v>109.6</v>
      </c>
      <c r="S686" s="234">
        <v>101.3</v>
      </c>
      <c r="T686" s="234">
        <v>100.8</v>
      </c>
      <c r="U686" s="234">
        <v>95.5</v>
      </c>
      <c r="V686" s="234">
        <v>103.9</v>
      </c>
      <c r="W686" s="234">
        <v>104</v>
      </c>
      <c r="X686" s="234">
        <v>98.3</v>
      </c>
      <c r="Y686" s="234">
        <v>86.6</v>
      </c>
      <c r="Z686" s="234">
        <v>94.4</v>
      </c>
      <c r="AA686" s="234">
        <v>96.7</v>
      </c>
      <c r="AB686" s="234">
        <v>106</v>
      </c>
      <c r="AC686" s="234">
        <v>114.1</v>
      </c>
      <c r="AD686" s="234">
        <v>103.2</v>
      </c>
      <c r="AE686" s="234">
        <v>98.6</v>
      </c>
    </row>
    <row r="687" spans="1:31" x14ac:dyDescent="0.2">
      <c r="A687" s="85" t="s">
        <v>784</v>
      </c>
      <c r="B687" s="86"/>
      <c r="H687" s="87"/>
      <c r="I687" s="234">
        <v>92.9</v>
      </c>
      <c r="J687" s="234">
        <v>106.8</v>
      </c>
      <c r="K687" s="234">
        <v>110.3</v>
      </c>
      <c r="L687" s="234">
        <v>105.8</v>
      </c>
      <c r="M687" s="234">
        <v>110.5</v>
      </c>
      <c r="N687" s="234">
        <v>107.4</v>
      </c>
      <c r="O687" s="234">
        <v>113.4</v>
      </c>
      <c r="P687" s="234">
        <v>99.7</v>
      </c>
      <c r="Q687" s="234">
        <v>101.4</v>
      </c>
      <c r="R687" s="234">
        <v>111</v>
      </c>
      <c r="S687" s="234">
        <v>96.1</v>
      </c>
      <c r="T687" s="234">
        <v>91.2</v>
      </c>
      <c r="U687" s="234">
        <v>90.1</v>
      </c>
      <c r="V687" s="234">
        <v>96.1</v>
      </c>
      <c r="W687" s="234">
        <v>90.1</v>
      </c>
      <c r="X687" s="234">
        <v>102.1</v>
      </c>
      <c r="Y687" s="234">
        <v>95.1</v>
      </c>
      <c r="Z687" s="234">
        <v>106.3</v>
      </c>
      <c r="AA687" s="234">
        <v>108.5</v>
      </c>
      <c r="AB687" s="234">
        <v>106.3</v>
      </c>
      <c r="AC687" s="234">
        <v>85</v>
      </c>
      <c r="AD687" s="234">
        <v>121.5</v>
      </c>
      <c r="AE687" s="234">
        <v>118.9</v>
      </c>
    </row>
    <row r="688" spans="1:31" x14ac:dyDescent="0.2">
      <c r="A688" s="85" t="s">
        <v>785</v>
      </c>
      <c r="B688" s="86"/>
      <c r="H688" s="87"/>
      <c r="I688" s="234">
        <v>100.4</v>
      </c>
      <c r="J688" s="234">
        <v>105</v>
      </c>
      <c r="K688" s="234">
        <v>103.3</v>
      </c>
      <c r="L688" s="234">
        <v>101.5</v>
      </c>
      <c r="M688" s="234">
        <v>111.9</v>
      </c>
      <c r="N688" s="234">
        <v>100.3</v>
      </c>
      <c r="O688" s="234">
        <v>112.3</v>
      </c>
      <c r="P688" s="234">
        <v>107.3</v>
      </c>
      <c r="Q688" s="234">
        <v>102.2</v>
      </c>
      <c r="R688" s="234">
        <v>108.6</v>
      </c>
      <c r="S688" s="234">
        <v>110.3</v>
      </c>
      <c r="T688" s="234">
        <v>96.7</v>
      </c>
      <c r="U688" s="234">
        <v>101.3</v>
      </c>
      <c r="V688" s="234">
        <v>80.3</v>
      </c>
      <c r="W688" s="234">
        <v>99.7</v>
      </c>
      <c r="X688" s="234">
        <v>102.7</v>
      </c>
      <c r="Y688" s="234">
        <v>101.4</v>
      </c>
      <c r="Z688" s="234">
        <v>107</v>
      </c>
      <c r="AA688" s="234">
        <v>105.6</v>
      </c>
      <c r="AB688" s="234">
        <v>103.9</v>
      </c>
      <c r="AC688" s="234">
        <v>100.8</v>
      </c>
      <c r="AD688" s="234">
        <v>107.2</v>
      </c>
      <c r="AE688" s="234">
        <v>114.5</v>
      </c>
    </row>
    <row r="689" spans="1:31" ht="25.5" x14ac:dyDescent="0.2">
      <c r="A689" s="85" t="s">
        <v>118</v>
      </c>
      <c r="B689" s="86"/>
      <c r="H689" s="87"/>
      <c r="I689" s="234">
        <v>120.1</v>
      </c>
      <c r="J689" s="234">
        <v>105.6</v>
      </c>
      <c r="K689" s="234">
        <v>114.9</v>
      </c>
      <c r="L689" s="234">
        <v>102.7</v>
      </c>
      <c r="M689" s="234">
        <v>115.4</v>
      </c>
      <c r="N689" s="234">
        <v>99.5</v>
      </c>
      <c r="O689" s="234">
        <v>120.8</v>
      </c>
      <c r="P689" s="234">
        <v>108.9</v>
      </c>
      <c r="Q689" s="234">
        <v>97.7</v>
      </c>
      <c r="R689" s="234">
        <v>103</v>
      </c>
      <c r="S689" s="234">
        <v>110.6</v>
      </c>
      <c r="T689" s="234">
        <v>109.3</v>
      </c>
      <c r="U689" s="234">
        <v>106.8</v>
      </c>
      <c r="V689" s="234">
        <v>81.400000000000006</v>
      </c>
      <c r="W689" s="234">
        <v>88.7</v>
      </c>
      <c r="X689" s="234">
        <v>122.7</v>
      </c>
      <c r="Y689" s="234">
        <v>107</v>
      </c>
      <c r="Z689" s="234">
        <v>113</v>
      </c>
      <c r="AA689" s="234">
        <v>115</v>
      </c>
      <c r="AB689" s="234">
        <v>100.2</v>
      </c>
      <c r="AC689" s="234">
        <v>102.5</v>
      </c>
      <c r="AD689" s="234">
        <v>109.6</v>
      </c>
      <c r="AE689" s="234">
        <v>132.30000000000001</v>
      </c>
    </row>
    <row r="690" spans="1:31" ht="25.5" x14ac:dyDescent="0.2">
      <c r="A690" s="85" t="s">
        <v>119</v>
      </c>
      <c r="B690" s="86"/>
      <c r="H690" s="87"/>
      <c r="I690" s="234">
        <v>105.8</v>
      </c>
      <c r="J690" s="234">
        <v>112</v>
      </c>
      <c r="K690" s="234">
        <v>105.6</v>
      </c>
      <c r="L690" s="234">
        <v>100.9</v>
      </c>
      <c r="M690" s="234">
        <v>113</v>
      </c>
      <c r="N690" s="234">
        <v>100.3</v>
      </c>
      <c r="O690" s="234">
        <v>112.1</v>
      </c>
      <c r="P690" s="234">
        <v>105.3</v>
      </c>
      <c r="Q690" s="234">
        <v>101.7</v>
      </c>
      <c r="R690" s="234">
        <v>109.1</v>
      </c>
      <c r="S690" s="234">
        <v>113.8</v>
      </c>
      <c r="T690" s="234">
        <v>95.3</v>
      </c>
      <c r="U690" s="234">
        <v>99.1</v>
      </c>
      <c r="V690" s="234">
        <v>73.5</v>
      </c>
      <c r="W690" s="234">
        <v>100.6</v>
      </c>
      <c r="X690" s="234">
        <v>97.5</v>
      </c>
      <c r="Y690" s="234">
        <v>98.8</v>
      </c>
      <c r="Z690" s="234">
        <v>104.1</v>
      </c>
      <c r="AA690" s="234">
        <v>104</v>
      </c>
      <c r="AB690" s="234">
        <v>107.4</v>
      </c>
      <c r="AC690" s="234">
        <v>98.5</v>
      </c>
      <c r="AD690" s="234">
        <v>104.2</v>
      </c>
      <c r="AE690" s="234">
        <v>112.2</v>
      </c>
    </row>
    <row r="691" spans="1:31" ht="25.5" x14ac:dyDescent="0.2">
      <c r="A691" s="85" t="s">
        <v>120</v>
      </c>
      <c r="B691" s="86"/>
      <c r="H691" s="87"/>
      <c r="I691" s="234">
        <v>91.7</v>
      </c>
      <c r="J691" s="234">
        <v>98.3</v>
      </c>
      <c r="K691" s="234">
        <v>97.6</v>
      </c>
      <c r="L691" s="234">
        <v>101.8</v>
      </c>
      <c r="M691" s="234">
        <v>109.6</v>
      </c>
      <c r="N691" s="234">
        <v>100.6</v>
      </c>
      <c r="O691" s="234">
        <v>109.9</v>
      </c>
      <c r="P691" s="234">
        <v>109.3</v>
      </c>
      <c r="Q691" s="234">
        <v>104.2</v>
      </c>
      <c r="R691" s="234">
        <v>109.6</v>
      </c>
      <c r="S691" s="234">
        <v>106.2</v>
      </c>
      <c r="T691" s="234">
        <v>95.2</v>
      </c>
      <c r="U691" s="234">
        <v>102.5</v>
      </c>
      <c r="V691" s="234">
        <v>89.3</v>
      </c>
      <c r="W691" s="234">
        <v>101.9</v>
      </c>
      <c r="X691" s="234">
        <v>104.9</v>
      </c>
      <c r="Y691" s="234">
        <v>103.4</v>
      </c>
      <c r="Z691" s="234">
        <v>109.3</v>
      </c>
      <c r="AA691" s="234">
        <v>105.3</v>
      </c>
      <c r="AB691" s="234">
        <v>101</v>
      </c>
      <c r="AC691" s="234">
        <v>103</v>
      </c>
      <c r="AD691" s="234">
        <v>109.9</v>
      </c>
      <c r="AE691" s="234">
        <v>112.4</v>
      </c>
    </row>
    <row r="692" spans="1:31" x14ac:dyDescent="0.2">
      <c r="A692" s="85" t="s">
        <v>786</v>
      </c>
      <c r="B692" s="86"/>
      <c r="H692" s="87"/>
      <c r="I692" s="234">
        <v>94.2</v>
      </c>
      <c r="J692" s="234">
        <v>108.7</v>
      </c>
      <c r="K692" s="234">
        <v>99.4</v>
      </c>
      <c r="L692" s="234">
        <v>104.9</v>
      </c>
      <c r="M692" s="234">
        <v>102.3</v>
      </c>
      <c r="N692" s="234">
        <v>107.3</v>
      </c>
      <c r="O692" s="234">
        <v>102.2</v>
      </c>
      <c r="P692" s="234">
        <v>97.9</v>
      </c>
      <c r="Q692" s="234">
        <v>105.7</v>
      </c>
      <c r="R692" s="234">
        <v>105.2</v>
      </c>
      <c r="S692" s="234">
        <v>104.7</v>
      </c>
      <c r="T692" s="234">
        <v>104.1</v>
      </c>
      <c r="U692" s="234">
        <v>96.3</v>
      </c>
      <c r="V692" s="234">
        <v>92.9</v>
      </c>
      <c r="W692" s="234">
        <v>104.7</v>
      </c>
      <c r="X692" s="234">
        <v>101</v>
      </c>
      <c r="Y692" s="234">
        <v>100.4</v>
      </c>
      <c r="Z692" s="234">
        <v>102</v>
      </c>
      <c r="AA692" s="234">
        <v>102.9</v>
      </c>
      <c r="AB692" s="234">
        <v>101.3</v>
      </c>
      <c r="AC692" s="234">
        <v>105.1</v>
      </c>
      <c r="AD692" s="234">
        <v>102</v>
      </c>
      <c r="AE692" s="234">
        <v>103.7</v>
      </c>
    </row>
    <row r="693" spans="1:31" x14ac:dyDescent="0.2">
      <c r="A693" s="85" t="s">
        <v>122</v>
      </c>
      <c r="B693" s="86"/>
      <c r="H693" s="87"/>
      <c r="I693" s="234">
        <v>91.9</v>
      </c>
      <c r="J693" s="234">
        <v>113.8</v>
      </c>
      <c r="K693" s="234">
        <v>100</v>
      </c>
      <c r="L693" s="234">
        <v>104.2</v>
      </c>
      <c r="M693" s="234">
        <v>102.6</v>
      </c>
      <c r="N693" s="234">
        <v>103.1</v>
      </c>
      <c r="O693" s="234">
        <v>97.6</v>
      </c>
      <c r="P693" s="234">
        <v>98.6</v>
      </c>
      <c r="Q693" s="234">
        <v>104.2</v>
      </c>
      <c r="R693" s="234">
        <v>99.9</v>
      </c>
      <c r="S693" s="234">
        <v>87.5</v>
      </c>
      <c r="T693" s="234">
        <v>100.1</v>
      </c>
      <c r="U693" s="234">
        <v>81.2</v>
      </c>
      <c r="V693" s="234">
        <v>88.1</v>
      </c>
      <c r="W693" s="234">
        <v>105.9</v>
      </c>
      <c r="X693" s="234">
        <v>107.3</v>
      </c>
      <c r="Y693" s="234">
        <v>99.5</v>
      </c>
      <c r="Z693" s="234">
        <v>105</v>
      </c>
      <c r="AA693" s="234">
        <v>101.8</v>
      </c>
      <c r="AB693" s="234">
        <v>103.3</v>
      </c>
      <c r="AC693" s="234">
        <v>106.7</v>
      </c>
      <c r="AD693" s="234">
        <v>102</v>
      </c>
      <c r="AE693" s="234">
        <v>103.9</v>
      </c>
    </row>
    <row r="694" spans="1:31" x14ac:dyDescent="0.2">
      <c r="A694" s="85" t="s">
        <v>123</v>
      </c>
      <c r="B694" s="86"/>
      <c r="H694" s="87"/>
      <c r="I694" s="234">
        <v>130.9</v>
      </c>
      <c r="J694" s="234">
        <v>18.399999999999999</v>
      </c>
      <c r="K694" s="234">
        <v>90.2</v>
      </c>
      <c r="L694" s="234">
        <v>53.1</v>
      </c>
      <c r="M694" s="234">
        <v>87.2</v>
      </c>
      <c r="N694" s="234">
        <v>118.3</v>
      </c>
      <c r="O694" s="234">
        <v>87.5</v>
      </c>
      <c r="P694" s="234">
        <v>104</v>
      </c>
      <c r="Q694" s="234">
        <v>83.9</v>
      </c>
      <c r="R694" s="234">
        <v>166.2</v>
      </c>
      <c r="S694" s="234">
        <v>90.4</v>
      </c>
      <c r="T694" s="234">
        <v>94.2</v>
      </c>
      <c r="U694" s="234">
        <v>89.3</v>
      </c>
      <c r="V694" s="234">
        <v>66.7</v>
      </c>
      <c r="W694" s="234">
        <v>104.7</v>
      </c>
      <c r="X694" s="234">
        <v>81.099999999999994</v>
      </c>
      <c r="Y694" s="234">
        <v>180</v>
      </c>
      <c r="Z694" s="234">
        <v>82.1</v>
      </c>
      <c r="AA694" s="234">
        <v>66.8</v>
      </c>
      <c r="AB694" s="234">
        <v>108.8</v>
      </c>
      <c r="AC694" s="234">
        <v>110.8</v>
      </c>
      <c r="AD694" s="234">
        <v>115.7</v>
      </c>
      <c r="AE694" s="234">
        <v>81.2</v>
      </c>
    </row>
    <row r="695" spans="1:31" x14ac:dyDescent="0.2">
      <c r="A695" s="85" t="s">
        <v>124</v>
      </c>
      <c r="B695" s="86"/>
      <c r="H695" s="87"/>
      <c r="I695" s="234">
        <v>105.2</v>
      </c>
      <c r="J695" s="234">
        <v>153.19999999999999</v>
      </c>
      <c r="K695" s="234">
        <v>72.599999999999994</v>
      </c>
      <c r="L695" s="234">
        <v>106.6</v>
      </c>
      <c r="M695" s="234">
        <v>60.2</v>
      </c>
      <c r="N695" s="234">
        <v>72.3</v>
      </c>
      <c r="O695" s="234">
        <v>137.69999999999999</v>
      </c>
      <c r="P695" s="234">
        <v>110.1</v>
      </c>
      <c r="Q695" s="234">
        <v>111.3</v>
      </c>
      <c r="R695" s="234">
        <v>116.5</v>
      </c>
      <c r="S695" s="234">
        <v>136.80000000000001</v>
      </c>
      <c r="T695" s="234">
        <v>155.6</v>
      </c>
      <c r="U695" s="234">
        <v>69.7</v>
      </c>
      <c r="V695" s="234">
        <v>207.4</v>
      </c>
      <c r="W695" s="234">
        <v>94.5</v>
      </c>
      <c r="X695" s="234">
        <v>86.7</v>
      </c>
      <c r="Y695" s="234">
        <v>108.5</v>
      </c>
      <c r="Z695" s="234">
        <v>93.2</v>
      </c>
      <c r="AA695" s="234">
        <v>95.9</v>
      </c>
      <c r="AB695" s="234">
        <v>138.69999999999999</v>
      </c>
      <c r="AC695" s="234">
        <v>119.2</v>
      </c>
      <c r="AD695" s="234">
        <v>116.6</v>
      </c>
      <c r="AE695" s="234">
        <v>90.6</v>
      </c>
    </row>
    <row r="696" spans="1:31" ht="25.5" x14ac:dyDescent="0.2">
      <c r="A696" s="85" t="s">
        <v>125</v>
      </c>
      <c r="B696" s="86"/>
      <c r="H696" s="87"/>
      <c r="I696" s="234">
        <v>112.6</v>
      </c>
      <c r="J696" s="234">
        <v>104.2</v>
      </c>
      <c r="K696" s="234">
        <v>97.9</v>
      </c>
      <c r="L696" s="234">
        <v>114.7</v>
      </c>
      <c r="M696" s="234">
        <v>104.8</v>
      </c>
      <c r="N696" s="234">
        <v>101.1</v>
      </c>
      <c r="O696" s="234">
        <v>113.1</v>
      </c>
      <c r="P696" s="234">
        <v>104.7</v>
      </c>
      <c r="Q696" s="234">
        <v>108.7</v>
      </c>
      <c r="R696" s="234">
        <v>119</v>
      </c>
      <c r="S696" s="234">
        <v>151.1</v>
      </c>
      <c r="T696" s="234">
        <v>113.4</v>
      </c>
      <c r="U696" s="234">
        <v>129.9</v>
      </c>
      <c r="V696" s="234">
        <v>96</v>
      </c>
      <c r="W696" s="234">
        <v>105.2</v>
      </c>
      <c r="X696" s="234">
        <v>95.1</v>
      </c>
      <c r="Y696" s="234">
        <v>101.4</v>
      </c>
      <c r="Z696" s="234">
        <v>99.8</v>
      </c>
      <c r="AA696" s="234">
        <v>105.9</v>
      </c>
      <c r="AB696" s="234">
        <v>92.8</v>
      </c>
      <c r="AC696" s="234">
        <v>99.9</v>
      </c>
      <c r="AD696" s="234">
        <v>99.8</v>
      </c>
      <c r="AE696" s="234">
        <v>108.1</v>
      </c>
    </row>
    <row r="697" spans="1:31" x14ac:dyDescent="0.2">
      <c r="A697" s="85" t="s">
        <v>126</v>
      </c>
      <c r="B697" s="86"/>
      <c r="H697" s="87"/>
      <c r="I697" s="234">
        <v>88.5</v>
      </c>
      <c r="J697" s="234">
        <v>100.7</v>
      </c>
      <c r="K697" s="234">
        <v>103.4</v>
      </c>
      <c r="L697" s="234">
        <v>101</v>
      </c>
      <c r="M697" s="234">
        <v>107.3</v>
      </c>
      <c r="N697" s="234">
        <v>145.5</v>
      </c>
      <c r="O697" s="234">
        <v>108.9</v>
      </c>
      <c r="P697" s="234">
        <v>85.8</v>
      </c>
      <c r="Q697" s="234">
        <v>109.2</v>
      </c>
      <c r="R697" s="234">
        <v>109.7</v>
      </c>
      <c r="S697" s="234">
        <v>111.3</v>
      </c>
      <c r="T697" s="234">
        <v>101</v>
      </c>
      <c r="U697" s="234">
        <v>109.8</v>
      </c>
      <c r="V697" s="234">
        <v>92.6</v>
      </c>
      <c r="W697" s="234">
        <v>99.4</v>
      </c>
      <c r="X697" s="234">
        <v>97</v>
      </c>
      <c r="Y697" s="234">
        <v>96.8</v>
      </c>
      <c r="Z697" s="234">
        <v>99</v>
      </c>
      <c r="AA697" s="234">
        <v>101.6</v>
      </c>
      <c r="AB697" s="234">
        <v>99.4</v>
      </c>
      <c r="AC697" s="234">
        <v>100.6</v>
      </c>
      <c r="AD697" s="234">
        <v>93.6</v>
      </c>
      <c r="AE697" s="234">
        <v>102.9</v>
      </c>
    </row>
    <row r="698" spans="1:31" x14ac:dyDescent="0.2">
      <c r="A698" s="85" t="s">
        <v>787</v>
      </c>
      <c r="B698" s="86"/>
      <c r="H698" s="87"/>
      <c r="I698" s="234">
        <v>97.7</v>
      </c>
      <c r="J698" s="234">
        <v>102.2</v>
      </c>
      <c r="K698" s="234">
        <v>102.3</v>
      </c>
      <c r="L698" s="234">
        <v>102.5</v>
      </c>
      <c r="M698" s="234">
        <v>95.5</v>
      </c>
      <c r="N698" s="234">
        <v>97.6</v>
      </c>
      <c r="O698" s="234">
        <v>95.6</v>
      </c>
      <c r="P698" s="234">
        <v>92.1</v>
      </c>
      <c r="Q698" s="234">
        <v>104.1</v>
      </c>
      <c r="R698" s="234">
        <v>100.6</v>
      </c>
      <c r="S698" s="234">
        <v>102.7</v>
      </c>
      <c r="T698" s="234">
        <v>109</v>
      </c>
      <c r="U698" s="234">
        <v>92.7</v>
      </c>
      <c r="V698" s="234">
        <v>95.6</v>
      </c>
      <c r="W698" s="234">
        <v>91.9</v>
      </c>
      <c r="X698" s="234">
        <v>102.1</v>
      </c>
      <c r="Y698" s="234">
        <v>101</v>
      </c>
      <c r="Z698" s="234">
        <v>101.5</v>
      </c>
      <c r="AA698" s="234">
        <v>109.1</v>
      </c>
      <c r="AB698" s="234">
        <v>103.9</v>
      </c>
      <c r="AC698" s="234">
        <v>101.3</v>
      </c>
      <c r="AD698" s="234">
        <v>108.4</v>
      </c>
      <c r="AE698" s="234">
        <v>108.6</v>
      </c>
    </row>
    <row r="699" spans="1:31" x14ac:dyDescent="0.2">
      <c r="A699" s="85" t="s">
        <v>788</v>
      </c>
      <c r="B699" s="86"/>
      <c r="H699" s="87"/>
      <c r="I699" s="234">
        <v>117.9</v>
      </c>
      <c r="J699" s="234">
        <v>116.6</v>
      </c>
      <c r="K699" s="234">
        <v>113.8</v>
      </c>
      <c r="L699" s="234">
        <v>109.6</v>
      </c>
      <c r="M699" s="234">
        <v>107.3</v>
      </c>
      <c r="N699" s="234">
        <v>107</v>
      </c>
      <c r="O699" s="234">
        <v>115</v>
      </c>
      <c r="P699" s="234">
        <v>110.6</v>
      </c>
      <c r="Q699" s="234">
        <v>102.7</v>
      </c>
      <c r="R699" s="234">
        <v>107</v>
      </c>
      <c r="S699" s="234">
        <v>105.3</v>
      </c>
      <c r="T699" s="234">
        <v>104.2</v>
      </c>
      <c r="U699" s="234">
        <v>102</v>
      </c>
      <c r="V699" s="234">
        <v>106.2</v>
      </c>
      <c r="W699" s="234">
        <v>100.9</v>
      </c>
      <c r="X699" s="234">
        <v>104</v>
      </c>
      <c r="Y699" s="234">
        <v>101.6</v>
      </c>
      <c r="Z699" s="234">
        <v>103.3</v>
      </c>
      <c r="AA699" s="234">
        <v>104.6</v>
      </c>
      <c r="AB699" s="234">
        <v>101.2</v>
      </c>
      <c r="AC699" s="234">
        <v>104.9</v>
      </c>
      <c r="AD699" s="234">
        <v>111.3</v>
      </c>
      <c r="AE699" s="234">
        <v>111.1</v>
      </c>
    </row>
    <row r="700" spans="1:31" x14ac:dyDescent="0.2">
      <c r="A700" s="85" t="s">
        <v>130</v>
      </c>
      <c r="B700" s="86"/>
      <c r="H700" s="87"/>
      <c r="I700" s="234">
        <v>120.6</v>
      </c>
      <c r="J700" s="234">
        <v>119.9</v>
      </c>
      <c r="K700" s="234">
        <v>102.6</v>
      </c>
      <c r="L700" s="234">
        <v>100.8</v>
      </c>
      <c r="M700" s="234">
        <v>127</v>
      </c>
      <c r="N700" s="234">
        <v>111.9</v>
      </c>
      <c r="O700" s="234">
        <v>128.4</v>
      </c>
      <c r="P700" s="234">
        <v>106.9</v>
      </c>
      <c r="Q700" s="234">
        <v>118.7</v>
      </c>
      <c r="R700" s="234">
        <v>107.1</v>
      </c>
      <c r="S700" s="234">
        <v>115.5</v>
      </c>
      <c r="T700" s="234">
        <v>103.1</v>
      </c>
      <c r="U700" s="234">
        <v>98.5</v>
      </c>
      <c r="V700" s="234">
        <v>86.7</v>
      </c>
      <c r="W700" s="234">
        <v>95.2</v>
      </c>
      <c r="X700" s="234">
        <v>99.1</v>
      </c>
      <c r="Y700" s="234">
        <v>96.5</v>
      </c>
      <c r="Z700" s="234">
        <v>108.4</v>
      </c>
      <c r="AA700" s="234">
        <v>89.5</v>
      </c>
      <c r="AB700" s="234">
        <v>104.6</v>
      </c>
      <c r="AC700" s="234">
        <v>111.9</v>
      </c>
      <c r="AD700" s="234">
        <v>114</v>
      </c>
      <c r="AE700" s="234">
        <v>98.1</v>
      </c>
    </row>
    <row r="701" spans="1:31" ht="38.25" x14ac:dyDescent="0.2">
      <c r="A701" s="85" t="s">
        <v>131</v>
      </c>
      <c r="B701" s="86"/>
      <c r="H701" s="87"/>
      <c r="I701" s="234">
        <v>81.5</v>
      </c>
      <c r="J701" s="234">
        <v>113.1</v>
      </c>
      <c r="K701" s="234">
        <v>106.6</v>
      </c>
      <c r="L701" s="234">
        <v>117.7</v>
      </c>
      <c r="M701" s="234">
        <v>98.4</v>
      </c>
      <c r="N701" s="234">
        <v>102.7</v>
      </c>
      <c r="O701" s="234">
        <v>126.5</v>
      </c>
      <c r="P701" s="234">
        <v>114.3</v>
      </c>
      <c r="Q701" s="234">
        <v>75.5</v>
      </c>
      <c r="R701" s="234">
        <v>94.3</v>
      </c>
      <c r="S701" s="234">
        <v>102.5</v>
      </c>
      <c r="T701" s="234">
        <v>109.6</v>
      </c>
      <c r="U701" s="234">
        <v>75.099999999999994</v>
      </c>
      <c r="V701" s="234">
        <v>113.9</v>
      </c>
      <c r="W701" s="234">
        <v>119.2</v>
      </c>
      <c r="X701" s="234">
        <v>92.4</v>
      </c>
      <c r="Y701" s="234">
        <v>95.8</v>
      </c>
      <c r="Z701" s="234">
        <v>96.6</v>
      </c>
      <c r="AA701" s="234">
        <v>96.3</v>
      </c>
      <c r="AB701" s="234">
        <v>77.8</v>
      </c>
      <c r="AC701" s="234">
        <v>81.400000000000006</v>
      </c>
      <c r="AD701" s="234">
        <v>124.2</v>
      </c>
      <c r="AE701" s="234">
        <v>117.8</v>
      </c>
    </row>
    <row r="702" spans="1:31" x14ac:dyDescent="0.2">
      <c r="A702" s="85" t="s">
        <v>789</v>
      </c>
      <c r="B702" s="86"/>
      <c r="H702" s="87"/>
      <c r="I702" s="234">
        <v>124.5</v>
      </c>
      <c r="J702" s="234">
        <v>115.2</v>
      </c>
      <c r="K702" s="234">
        <v>111.3</v>
      </c>
      <c r="L702" s="234">
        <v>106.3</v>
      </c>
      <c r="M702" s="234">
        <v>104.3</v>
      </c>
      <c r="N702" s="234">
        <v>102.3</v>
      </c>
      <c r="O702" s="234">
        <v>112.2</v>
      </c>
      <c r="P702" s="234">
        <v>115.2</v>
      </c>
      <c r="Q702" s="234">
        <v>108.1</v>
      </c>
      <c r="R702" s="234">
        <v>109.5</v>
      </c>
      <c r="S702" s="234">
        <v>101</v>
      </c>
      <c r="T702" s="234">
        <v>101.2</v>
      </c>
      <c r="U702" s="234">
        <v>108.2</v>
      </c>
      <c r="V702" s="234">
        <v>106.3</v>
      </c>
      <c r="W702" s="234">
        <v>92.9</v>
      </c>
      <c r="X702" s="234">
        <v>105.6</v>
      </c>
      <c r="Y702" s="234">
        <v>99.8</v>
      </c>
      <c r="Z702" s="234">
        <v>101.6</v>
      </c>
      <c r="AA702" s="234">
        <v>104.4</v>
      </c>
      <c r="AB702" s="234">
        <v>105.6</v>
      </c>
      <c r="AC702" s="234">
        <v>105.7</v>
      </c>
      <c r="AD702" s="234">
        <v>108</v>
      </c>
      <c r="AE702" s="234">
        <v>111.9</v>
      </c>
    </row>
    <row r="703" spans="1:31" ht="25.5" x14ac:dyDescent="0.2">
      <c r="A703" s="85" t="s">
        <v>790</v>
      </c>
      <c r="B703" s="86"/>
      <c r="H703" s="87"/>
      <c r="I703" s="234">
        <v>123.4</v>
      </c>
      <c r="J703" s="234">
        <v>122.3</v>
      </c>
      <c r="K703" s="234">
        <v>133.9</v>
      </c>
      <c r="L703" s="234">
        <v>120.2</v>
      </c>
      <c r="M703" s="234">
        <v>113.4</v>
      </c>
      <c r="N703" s="234">
        <v>119.4</v>
      </c>
      <c r="O703" s="234">
        <v>111.3</v>
      </c>
      <c r="P703" s="234">
        <v>100.5</v>
      </c>
      <c r="Q703" s="234">
        <v>100.8</v>
      </c>
      <c r="R703" s="234">
        <v>108</v>
      </c>
      <c r="S703" s="234">
        <v>112.2</v>
      </c>
      <c r="T703" s="234">
        <v>107.4</v>
      </c>
      <c r="U703" s="234">
        <v>107.9</v>
      </c>
      <c r="V703" s="234">
        <v>109.1</v>
      </c>
      <c r="W703" s="234">
        <v>103.9</v>
      </c>
      <c r="X703" s="234">
        <v>110.2</v>
      </c>
      <c r="Y703" s="234">
        <v>107.2</v>
      </c>
      <c r="Z703" s="234">
        <v>106.4</v>
      </c>
      <c r="AA703" s="234">
        <v>111.1</v>
      </c>
      <c r="AB703" s="234">
        <v>105</v>
      </c>
      <c r="AC703" s="234">
        <v>109</v>
      </c>
      <c r="AD703" s="234">
        <v>110.5</v>
      </c>
      <c r="AE703" s="234">
        <v>111.7</v>
      </c>
    </row>
    <row r="704" spans="1:31" x14ac:dyDescent="0.2">
      <c r="A704" s="85" t="s">
        <v>791</v>
      </c>
      <c r="B704" s="86"/>
      <c r="H704" s="87"/>
      <c r="I704" s="234">
        <v>86.8</v>
      </c>
      <c r="J704" s="234">
        <v>73.2</v>
      </c>
      <c r="K704" s="234">
        <v>99.7</v>
      </c>
      <c r="L704" s="234">
        <v>81.5</v>
      </c>
      <c r="M704" s="234">
        <v>107.5</v>
      </c>
      <c r="N704" s="234">
        <v>100.5</v>
      </c>
      <c r="O704" s="234">
        <v>107.2</v>
      </c>
      <c r="P704" s="234">
        <v>106.7</v>
      </c>
      <c r="Q704" s="234">
        <v>105.6</v>
      </c>
      <c r="R704" s="234">
        <v>103.4</v>
      </c>
      <c r="S704" s="234">
        <v>101.7</v>
      </c>
      <c r="T704" s="234">
        <v>96.7</v>
      </c>
      <c r="U704" s="234">
        <v>100.2</v>
      </c>
      <c r="V704" s="234">
        <v>100.7</v>
      </c>
      <c r="W704" s="234">
        <v>94.1</v>
      </c>
      <c r="X704" s="234">
        <v>96.9</v>
      </c>
      <c r="Y704" s="234">
        <v>96.5</v>
      </c>
      <c r="Z704" s="234">
        <v>96.4</v>
      </c>
      <c r="AA704" s="234">
        <v>98.4</v>
      </c>
      <c r="AB704" s="234">
        <v>100.7</v>
      </c>
      <c r="AC704" s="234">
        <v>101.2</v>
      </c>
      <c r="AD704" s="234">
        <v>105.6</v>
      </c>
      <c r="AE704" s="234">
        <v>104.1</v>
      </c>
    </row>
    <row r="705" spans="1:31" x14ac:dyDescent="0.2">
      <c r="A705" s="85" t="s">
        <v>792</v>
      </c>
      <c r="B705" s="86"/>
      <c r="H705" s="87"/>
      <c r="I705" s="234">
        <v>103.2</v>
      </c>
      <c r="J705" s="234">
        <v>101.6</v>
      </c>
      <c r="K705" s="234">
        <v>94.5</v>
      </c>
      <c r="L705" s="234">
        <v>103.6</v>
      </c>
      <c r="M705" s="234">
        <v>101.1</v>
      </c>
      <c r="N705" s="234">
        <v>98.4</v>
      </c>
      <c r="O705" s="234">
        <v>97.9</v>
      </c>
      <c r="P705" s="234">
        <v>106.1</v>
      </c>
      <c r="Q705" s="234">
        <v>99.9</v>
      </c>
      <c r="R705" s="234">
        <v>106</v>
      </c>
      <c r="S705" s="234">
        <v>106.9</v>
      </c>
      <c r="T705" s="234">
        <v>99.2</v>
      </c>
      <c r="U705" s="234">
        <v>100.9</v>
      </c>
      <c r="V705" s="234">
        <v>102.5</v>
      </c>
      <c r="W705" s="234">
        <v>98.7</v>
      </c>
      <c r="X705" s="234">
        <v>102.9</v>
      </c>
      <c r="Y705" s="234">
        <v>98.1</v>
      </c>
      <c r="Z705" s="234">
        <v>101.5</v>
      </c>
      <c r="AA705" s="234">
        <v>100.7</v>
      </c>
      <c r="AB705" s="234">
        <v>99.4</v>
      </c>
      <c r="AC705" s="234">
        <v>103</v>
      </c>
      <c r="AD705" s="234">
        <v>102.5</v>
      </c>
      <c r="AE705" s="234">
        <v>102.8</v>
      </c>
    </row>
    <row r="706" spans="1:31" ht="25.5" x14ac:dyDescent="0.2">
      <c r="A706" s="85" t="s">
        <v>793</v>
      </c>
      <c r="B706" s="86"/>
      <c r="H706" s="87"/>
      <c r="I706" s="234">
        <v>114</v>
      </c>
      <c r="J706" s="234">
        <v>107.6</v>
      </c>
      <c r="K706" s="234">
        <v>102.8</v>
      </c>
      <c r="L706" s="234">
        <v>102.4</v>
      </c>
      <c r="M706" s="234">
        <v>107.9</v>
      </c>
      <c r="N706" s="234">
        <v>112.1</v>
      </c>
      <c r="O706" s="234">
        <v>107</v>
      </c>
      <c r="P706" s="234">
        <v>101.4</v>
      </c>
      <c r="Q706" s="234">
        <v>96.5</v>
      </c>
      <c r="R706" s="234">
        <v>104.1</v>
      </c>
      <c r="S706" s="234">
        <v>106.6</v>
      </c>
      <c r="T706" s="234">
        <v>98.8</v>
      </c>
      <c r="U706" s="234">
        <v>105.4</v>
      </c>
      <c r="V706" s="234">
        <v>97</v>
      </c>
      <c r="W706" s="234">
        <v>104.1</v>
      </c>
      <c r="X706" s="234">
        <v>100.9</v>
      </c>
      <c r="Y706" s="234">
        <v>99.4</v>
      </c>
      <c r="Z706" s="234">
        <v>105.9</v>
      </c>
      <c r="AA706" s="234">
        <v>104.2</v>
      </c>
      <c r="AB706" s="234">
        <v>106.8</v>
      </c>
      <c r="AC706" s="234">
        <v>107.1</v>
      </c>
      <c r="AD706" s="234">
        <v>109.5</v>
      </c>
      <c r="AE706" s="234">
        <v>111.5</v>
      </c>
    </row>
    <row r="707" spans="1:31" ht="25.5" x14ac:dyDescent="0.2">
      <c r="A707" s="85" t="s">
        <v>794</v>
      </c>
      <c r="B707" s="86"/>
      <c r="H707" s="87"/>
      <c r="I707" s="234">
        <v>111.8</v>
      </c>
      <c r="J707" s="234">
        <v>96</v>
      </c>
      <c r="K707" s="234">
        <v>102.7</v>
      </c>
      <c r="L707" s="234">
        <v>106.2</v>
      </c>
      <c r="M707" s="234">
        <v>107.1</v>
      </c>
      <c r="N707" s="234">
        <v>111.3</v>
      </c>
      <c r="O707" s="234">
        <v>111.4</v>
      </c>
      <c r="P707" s="234">
        <v>109.6</v>
      </c>
      <c r="Q707" s="234">
        <v>104.3</v>
      </c>
      <c r="R707" s="234">
        <v>108</v>
      </c>
      <c r="S707" s="234">
        <v>105.5</v>
      </c>
      <c r="T707" s="234">
        <v>96.8</v>
      </c>
      <c r="U707" s="234">
        <v>99.6</v>
      </c>
      <c r="V707" s="234">
        <v>96.9</v>
      </c>
      <c r="W707" s="234">
        <v>99.6</v>
      </c>
      <c r="X707" s="234">
        <v>106.7</v>
      </c>
      <c r="Y707" s="234">
        <v>102.1</v>
      </c>
      <c r="Z707" s="234">
        <v>101.1</v>
      </c>
      <c r="AA707" s="234">
        <v>106.5</v>
      </c>
      <c r="AB707" s="234">
        <v>107.4</v>
      </c>
      <c r="AC707" s="234">
        <v>104.6</v>
      </c>
      <c r="AD707" s="234">
        <v>110.4</v>
      </c>
      <c r="AE707" s="234">
        <v>111.9</v>
      </c>
    </row>
    <row r="708" spans="1:31" ht="25.5" x14ac:dyDescent="0.2">
      <c r="A708" s="85" t="s">
        <v>795</v>
      </c>
      <c r="B708" s="86"/>
      <c r="H708" s="87"/>
      <c r="I708" s="234">
        <v>99.1</v>
      </c>
      <c r="J708" s="234">
        <v>98.2</v>
      </c>
      <c r="K708" s="234">
        <v>101.2</v>
      </c>
      <c r="L708" s="234">
        <v>101.5</v>
      </c>
      <c r="M708" s="234">
        <v>102.1</v>
      </c>
      <c r="N708" s="234">
        <v>101.9</v>
      </c>
      <c r="O708" s="234">
        <v>101.4</v>
      </c>
      <c r="P708" s="234">
        <v>103.4</v>
      </c>
      <c r="Q708" s="234">
        <v>100.2</v>
      </c>
      <c r="R708" s="234">
        <v>99.6</v>
      </c>
      <c r="S708" s="234">
        <v>100.9</v>
      </c>
      <c r="T708" s="234">
        <v>101.9</v>
      </c>
      <c r="U708" s="234">
        <v>100.5</v>
      </c>
      <c r="V708" s="234">
        <v>100.2</v>
      </c>
      <c r="W708" s="234">
        <v>103.6</v>
      </c>
      <c r="X708" s="234">
        <v>101.3</v>
      </c>
      <c r="Y708" s="234">
        <v>100.8</v>
      </c>
      <c r="Z708" s="234">
        <v>108.1</v>
      </c>
      <c r="AA708" s="234">
        <v>102.7</v>
      </c>
      <c r="AB708" s="234">
        <v>103.9</v>
      </c>
      <c r="AC708" s="234">
        <v>101.4</v>
      </c>
      <c r="AD708" s="234">
        <v>98.5</v>
      </c>
      <c r="AE708" s="234">
        <v>100.5</v>
      </c>
    </row>
    <row r="709" spans="1:31" x14ac:dyDescent="0.2">
      <c r="A709" s="85" t="s">
        <v>796</v>
      </c>
      <c r="B709" s="86"/>
      <c r="H709" s="87"/>
      <c r="I709" s="234">
        <v>100.5</v>
      </c>
      <c r="J709" s="234">
        <v>99.3</v>
      </c>
      <c r="K709" s="234">
        <v>102.7</v>
      </c>
      <c r="L709" s="234">
        <v>100.8</v>
      </c>
      <c r="M709" s="234">
        <v>108.3</v>
      </c>
      <c r="N709" s="234">
        <v>104.7</v>
      </c>
      <c r="O709" s="234">
        <v>102.9</v>
      </c>
      <c r="P709" s="234">
        <v>101.6</v>
      </c>
      <c r="Q709" s="234">
        <v>99.2</v>
      </c>
      <c r="R709" s="234">
        <v>100.7</v>
      </c>
      <c r="S709" s="234">
        <v>99.7</v>
      </c>
      <c r="T709" s="234">
        <v>101.1</v>
      </c>
      <c r="U709" s="234">
        <v>99.3</v>
      </c>
      <c r="V709" s="234">
        <v>97.7</v>
      </c>
      <c r="W709" s="234">
        <v>100.2</v>
      </c>
      <c r="X709" s="234">
        <v>101.5</v>
      </c>
      <c r="Y709" s="234">
        <v>103.1</v>
      </c>
      <c r="Z709" s="234">
        <v>101.3</v>
      </c>
      <c r="AA709" s="234">
        <v>93.7</v>
      </c>
      <c r="AB709" s="234">
        <v>98.6</v>
      </c>
      <c r="AC709" s="234">
        <v>101</v>
      </c>
      <c r="AD709" s="234">
        <v>100.3</v>
      </c>
      <c r="AE709" s="234">
        <v>99.4</v>
      </c>
    </row>
    <row r="710" spans="1:31" x14ac:dyDescent="0.2">
      <c r="A710" s="85" t="s">
        <v>797</v>
      </c>
      <c r="B710" s="86"/>
      <c r="H710" s="87"/>
      <c r="I710" s="234">
        <v>103.7</v>
      </c>
      <c r="J710" s="234">
        <v>94.9</v>
      </c>
      <c r="K710" s="234">
        <v>101.8</v>
      </c>
      <c r="L710" s="234">
        <v>102.2</v>
      </c>
      <c r="M710" s="234">
        <v>111.8</v>
      </c>
      <c r="N710" s="234">
        <v>102.3</v>
      </c>
      <c r="O710" s="234">
        <v>105.4</v>
      </c>
      <c r="P710" s="234">
        <v>109.1</v>
      </c>
      <c r="Q710" s="234">
        <v>103</v>
      </c>
      <c r="R710" s="234">
        <v>107.6</v>
      </c>
      <c r="S710" s="234">
        <v>102.8</v>
      </c>
      <c r="T710" s="234">
        <v>94.5</v>
      </c>
      <c r="U710" s="234">
        <v>100.8</v>
      </c>
      <c r="V710" s="234">
        <v>100</v>
      </c>
      <c r="W710" s="234">
        <v>96.8</v>
      </c>
      <c r="X710" s="234">
        <v>104.1</v>
      </c>
      <c r="Y710" s="234">
        <v>102.3</v>
      </c>
      <c r="Z710" s="234">
        <v>104</v>
      </c>
      <c r="AA710" s="234">
        <v>102.4</v>
      </c>
      <c r="AB710" s="234">
        <v>98.5</v>
      </c>
      <c r="AC710" s="234">
        <v>103.6</v>
      </c>
      <c r="AD710" s="234">
        <v>99.7</v>
      </c>
      <c r="AE710" s="234">
        <v>101.2</v>
      </c>
    </row>
    <row r="711" spans="1:31" x14ac:dyDescent="0.2">
      <c r="A711" s="85" t="s">
        <v>798</v>
      </c>
      <c r="B711" s="86"/>
      <c r="H711" s="87"/>
      <c r="I711" s="234">
        <v>90.3</v>
      </c>
      <c r="J711" s="234">
        <v>84.2</v>
      </c>
      <c r="K711" s="234">
        <v>97.9</v>
      </c>
      <c r="L711" s="234">
        <v>109.7</v>
      </c>
      <c r="M711" s="234">
        <v>107.9</v>
      </c>
      <c r="N711" s="234">
        <v>113.5</v>
      </c>
      <c r="O711" s="234">
        <v>114.7</v>
      </c>
      <c r="P711" s="234">
        <v>94.5</v>
      </c>
      <c r="Q711" s="234">
        <v>97.1</v>
      </c>
      <c r="R711" s="234">
        <v>104.9</v>
      </c>
      <c r="S711" s="234">
        <v>106</v>
      </c>
      <c r="T711" s="234">
        <v>101.2</v>
      </c>
      <c r="U711" s="234">
        <v>107.9</v>
      </c>
      <c r="V711" s="234">
        <v>90.7</v>
      </c>
      <c r="W711" s="234">
        <v>110.3</v>
      </c>
      <c r="X711" s="234">
        <v>99.8</v>
      </c>
      <c r="Y711" s="234">
        <v>101</v>
      </c>
      <c r="Z711" s="234">
        <v>107.5</v>
      </c>
      <c r="AA711" s="234">
        <v>108.3</v>
      </c>
      <c r="AB711" s="234">
        <v>109.1</v>
      </c>
      <c r="AC711" s="234">
        <v>103.7</v>
      </c>
      <c r="AD711" s="234">
        <v>112.1</v>
      </c>
      <c r="AE711" s="234">
        <v>103.5</v>
      </c>
    </row>
    <row r="712" spans="1:31" x14ac:dyDescent="0.2">
      <c r="A712" s="85" t="s">
        <v>799</v>
      </c>
      <c r="B712" s="86"/>
      <c r="H712" s="87"/>
      <c r="I712" s="234">
        <v>91.5</v>
      </c>
      <c r="J712" s="234">
        <v>101.5</v>
      </c>
      <c r="K712" s="234">
        <v>96.5</v>
      </c>
      <c r="L712" s="234">
        <v>101</v>
      </c>
      <c r="M712" s="234">
        <v>98.1</v>
      </c>
      <c r="N712" s="234">
        <v>108.7</v>
      </c>
      <c r="O712" s="234">
        <v>101.3</v>
      </c>
      <c r="P712" s="234">
        <v>96.5</v>
      </c>
      <c r="Q712" s="234">
        <v>99.7</v>
      </c>
      <c r="R712" s="234">
        <v>103.4</v>
      </c>
      <c r="S712" s="234">
        <v>95.8</v>
      </c>
      <c r="T712" s="234">
        <v>102.7</v>
      </c>
      <c r="U712" s="234">
        <v>100</v>
      </c>
      <c r="V712" s="234">
        <v>97.6</v>
      </c>
      <c r="W712" s="234">
        <v>95.3</v>
      </c>
      <c r="X712" s="234">
        <v>101.3</v>
      </c>
      <c r="Y712" s="234">
        <v>94.9</v>
      </c>
      <c r="Z712" s="234">
        <v>98.7</v>
      </c>
      <c r="AA712" s="234">
        <v>98.7</v>
      </c>
      <c r="AB712" s="234">
        <v>99.8</v>
      </c>
      <c r="AC712" s="234">
        <v>99</v>
      </c>
      <c r="AD712" s="234">
        <v>104.9</v>
      </c>
      <c r="AE712" s="234">
        <v>102.9</v>
      </c>
    </row>
    <row r="713" spans="1:31" ht="38.25" x14ac:dyDescent="0.2">
      <c r="A713" s="85" t="s">
        <v>800</v>
      </c>
      <c r="B713" s="86"/>
      <c r="H713" s="87"/>
      <c r="I713" s="234">
        <v>106.4</v>
      </c>
      <c r="J713" s="234">
        <v>122.8</v>
      </c>
      <c r="K713" s="234">
        <v>109.6</v>
      </c>
      <c r="L713" s="234">
        <v>103.7</v>
      </c>
      <c r="M713" s="234">
        <v>115.3</v>
      </c>
      <c r="N713" s="234">
        <v>115.5</v>
      </c>
      <c r="O713" s="234">
        <v>106</v>
      </c>
      <c r="P713" s="234">
        <v>90.5</v>
      </c>
      <c r="Q713" s="234">
        <v>92.3</v>
      </c>
      <c r="R713" s="234">
        <v>89.6</v>
      </c>
      <c r="S713" s="234">
        <v>115.5</v>
      </c>
      <c r="T713" s="234">
        <v>86.1</v>
      </c>
      <c r="U713" s="234">
        <v>82.3</v>
      </c>
      <c r="V713" s="234">
        <v>66.900000000000006</v>
      </c>
      <c r="W713" s="234">
        <v>147</v>
      </c>
      <c r="X713" s="234">
        <v>98.6</v>
      </c>
      <c r="Y713" s="234">
        <v>99</v>
      </c>
      <c r="Z713" s="234">
        <v>99</v>
      </c>
      <c r="AA713" s="234">
        <v>96.7</v>
      </c>
      <c r="AB713" s="234">
        <v>141.6</v>
      </c>
      <c r="AC713" s="234">
        <v>108.8</v>
      </c>
      <c r="AD713" s="234">
        <v>95.3</v>
      </c>
      <c r="AE713" s="234">
        <v>179.7</v>
      </c>
    </row>
    <row r="714" spans="1:31" x14ac:dyDescent="0.2">
      <c r="A714" s="85" t="s">
        <v>801</v>
      </c>
      <c r="B714" s="86"/>
      <c r="H714" s="87"/>
      <c r="I714" s="234">
        <v>0</v>
      </c>
      <c r="J714" s="234">
        <v>0</v>
      </c>
      <c r="K714" s="234">
        <v>0</v>
      </c>
      <c r="L714" s="234">
        <v>0</v>
      </c>
      <c r="M714" s="234">
        <v>0</v>
      </c>
      <c r="N714" s="234">
        <v>0</v>
      </c>
      <c r="O714" s="234">
        <v>0</v>
      </c>
      <c r="P714" s="234">
        <v>0</v>
      </c>
      <c r="Q714" s="234">
        <v>0</v>
      </c>
      <c r="R714" s="234">
        <v>0</v>
      </c>
      <c r="S714" s="234">
        <v>0</v>
      </c>
      <c r="T714" s="234">
        <v>0</v>
      </c>
      <c r="U714" s="234">
        <v>0</v>
      </c>
      <c r="V714" s="234">
        <v>0</v>
      </c>
      <c r="W714" s="234">
        <v>0</v>
      </c>
      <c r="X714" s="234">
        <v>0</v>
      </c>
      <c r="Y714" s="234">
        <v>0</v>
      </c>
      <c r="Z714" s="234">
        <v>0</v>
      </c>
      <c r="AA714" s="234">
        <v>0</v>
      </c>
      <c r="AB714" s="234">
        <v>0</v>
      </c>
      <c r="AC714" s="234">
        <v>0</v>
      </c>
      <c r="AD714" s="234">
        <v>0</v>
      </c>
      <c r="AE714" s="234">
        <v>0</v>
      </c>
    </row>
    <row r="715" spans="1:31" x14ac:dyDescent="0.2">
      <c r="A715" s="88"/>
      <c r="B715" s="86"/>
      <c r="H715" s="87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90"/>
      <c r="W715" s="89"/>
      <c r="X715" s="89"/>
      <c r="Y715" s="89"/>
      <c r="Z715" s="91"/>
      <c r="AA715" s="89"/>
    </row>
    <row r="716" spans="1:31" x14ac:dyDescent="0.2">
      <c r="A716" s="88"/>
      <c r="B716" s="86"/>
      <c r="H716" s="87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90"/>
      <c r="W716" s="89"/>
      <c r="X716" s="89"/>
      <c r="Y716" s="89"/>
      <c r="Z716" s="91"/>
      <c r="AA716" s="89"/>
    </row>
    <row r="717" spans="1:31" x14ac:dyDescent="0.2">
      <c r="A717" s="79"/>
    </row>
    <row r="718" spans="1:31" x14ac:dyDescent="0.2">
      <c r="A718" s="92" t="s">
        <v>843</v>
      </c>
    </row>
    <row r="719" spans="1:31" x14ac:dyDescent="0.2">
      <c r="A719" s="156" t="s">
        <v>171</v>
      </c>
      <c r="B719" s="157" t="s">
        <v>191</v>
      </c>
      <c r="M719" s="12">
        <v>126.521</v>
      </c>
      <c r="N719" s="12">
        <v>115.148</v>
      </c>
      <c r="O719" s="12">
        <v>107.404</v>
      </c>
      <c r="P719" s="12">
        <v>102.658</v>
      </c>
      <c r="Q719" s="12">
        <v>96.546000000000006</v>
      </c>
      <c r="R719" s="12">
        <v>93.41</v>
      </c>
      <c r="S719" s="12">
        <v>89.308999999999997</v>
      </c>
      <c r="T719" s="12">
        <v>85.393000000000001</v>
      </c>
      <c r="U719" s="12">
        <v>84.195999999999998</v>
      </c>
      <c r="V719" s="93">
        <v>82.802000000000007</v>
      </c>
      <c r="W719" s="12">
        <v>76.688999999999993</v>
      </c>
      <c r="X719" s="12">
        <v>74.715999999999994</v>
      </c>
      <c r="Y719" s="12">
        <v>77.793000000000006</v>
      </c>
      <c r="Z719" s="12">
        <v>75.34</v>
      </c>
      <c r="AA719" s="12">
        <v>78.242000000000004</v>
      </c>
      <c r="AB719" s="12">
        <v>78.897000000000006</v>
      </c>
      <c r="AC719" s="12">
        <v>77.748000000000005</v>
      </c>
      <c r="AD719" s="12">
        <v>78.092667000000006</v>
      </c>
      <c r="AE719" s="12">
        <v>74.656999999999996</v>
      </c>
    </row>
    <row r="720" spans="1:31" x14ac:dyDescent="0.2">
      <c r="A720" s="113" t="s">
        <v>308</v>
      </c>
      <c r="B720" s="158"/>
      <c r="M720" s="12"/>
      <c r="N720" s="12"/>
      <c r="O720" s="12"/>
      <c r="P720" s="12"/>
      <c r="Q720" s="12"/>
      <c r="R720" s="12"/>
      <c r="S720" s="12"/>
      <c r="T720" s="12"/>
      <c r="U720" s="12"/>
      <c r="V720" s="93"/>
      <c r="W720" s="12"/>
      <c r="X720" s="12"/>
      <c r="Y720" s="12"/>
      <c r="Z720" s="12"/>
      <c r="AA720" s="12"/>
      <c r="AB720" s="12"/>
      <c r="AC720" s="12"/>
      <c r="AD720" s="12"/>
      <c r="AE720" s="12"/>
    </row>
    <row r="721" spans="1:31" x14ac:dyDescent="0.2">
      <c r="A721" s="159" t="s">
        <v>309</v>
      </c>
      <c r="B721" s="160" t="s">
        <v>318</v>
      </c>
      <c r="M721" s="12">
        <v>11.473000000000001</v>
      </c>
      <c r="N721" s="12">
        <v>10.864000000000001</v>
      </c>
      <c r="O721" s="12">
        <v>9.8740000000000006</v>
      </c>
      <c r="P721" s="12">
        <v>8.4749999999999996</v>
      </c>
      <c r="Q721" s="12">
        <v>8.8520000000000003</v>
      </c>
      <c r="R721" s="12">
        <v>8.49</v>
      </c>
      <c r="S721" s="12">
        <v>8.5939999999999994</v>
      </c>
      <c r="T721" s="12">
        <v>8.9510000000000005</v>
      </c>
      <c r="U721" s="12">
        <v>8.4580000000000002</v>
      </c>
      <c r="V721" s="93">
        <v>9.048</v>
      </c>
      <c r="W721" s="12">
        <v>9.2430000000000003</v>
      </c>
      <c r="X721" s="12">
        <v>9.5259999999999998</v>
      </c>
      <c r="Y721" s="12">
        <v>14.132999999999999</v>
      </c>
      <c r="Z721" s="12">
        <v>13.063000000000001</v>
      </c>
      <c r="AA721" s="12"/>
      <c r="AB721" s="12"/>
      <c r="AC721" s="12"/>
      <c r="AD721" s="12"/>
      <c r="AE721" s="12"/>
    </row>
    <row r="722" spans="1:31" x14ac:dyDescent="0.2">
      <c r="A722" s="156" t="s">
        <v>172</v>
      </c>
      <c r="B722" s="157" t="s">
        <v>192</v>
      </c>
      <c r="M722" s="12">
        <v>6.2610000000000001</v>
      </c>
      <c r="N722" s="12">
        <v>6.7270000000000003</v>
      </c>
      <c r="O722" s="12">
        <v>6.65</v>
      </c>
      <c r="P722" s="12">
        <v>7.0629999999999997</v>
      </c>
      <c r="Q722" s="12">
        <v>7.0019999999999998</v>
      </c>
      <c r="R722" s="12">
        <v>6.7549999999999999</v>
      </c>
      <c r="S722" s="12">
        <v>6.5389999999999997</v>
      </c>
      <c r="T722" s="12">
        <v>6.3179999999999996</v>
      </c>
      <c r="U722" s="12">
        <v>4.9569999999999999</v>
      </c>
      <c r="V722" s="93">
        <v>4.431</v>
      </c>
      <c r="W722" s="12">
        <v>4.0759999999999996</v>
      </c>
      <c r="X722" s="12">
        <v>4.0389999999999997</v>
      </c>
      <c r="Y722" s="12">
        <v>3.8879999999999999</v>
      </c>
      <c r="Z722" s="12">
        <v>3.7650000000000001</v>
      </c>
      <c r="AA722" s="12">
        <v>3.734</v>
      </c>
      <c r="AB722" s="12">
        <v>3.6379999999999999</v>
      </c>
      <c r="AC722" s="12">
        <v>3.3090000000000002</v>
      </c>
      <c r="AD722" s="12">
        <v>3.2595830000000001</v>
      </c>
      <c r="AE722" s="12">
        <v>3.71</v>
      </c>
    </row>
    <row r="723" spans="1:31" x14ac:dyDescent="0.2">
      <c r="A723" s="156" t="s">
        <v>173</v>
      </c>
      <c r="B723" s="161" t="s">
        <v>193</v>
      </c>
      <c r="M723" s="12">
        <v>752.84900000000005</v>
      </c>
      <c r="N723" s="12">
        <v>748.14300000000003</v>
      </c>
      <c r="O723" s="12">
        <v>736.60599999999999</v>
      </c>
      <c r="P723" s="12">
        <v>723.87300000000005</v>
      </c>
      <c r="Q723" s="12">
        <v>712.22500000000002</v>
      </c>
      <c r="R723" s="12">
        <v>691.46299999999997</v>
      </c>
      <c r="S723" s="12">
        <v>682.87</v>
      </c>
      <c r="T723" s="12">
        <v>681.47199999999998</v>
      </c>
      <c r="U723" s="12">
        <v>685.43700000000001</v>
      </c>
      <c r="V723" s="93">
        <v>606.32899999999995</v>
      </c>
      <c r="W723" s="12">
        <v>600.25599999999997</v>
      </c>
      <c r="X723" s="12">
        <v>621.46299999999997</v>
      </c>
      <c r="Y723" s="12">
        <v>609.4</v>
      </c>
      <c r="Z723" s="12">
        <v>612.63599999999997</v>
      </c>
      <c r="AA723" s="12">
        <v>627.69500000000005</v>
      </c>
      <c r="AB723" s="12">
        <v>646.6</v>
      </c>
      <c r="AC723" s="12">
        <v>664.14700000000005</v>
      </c>
      <c r="AD723" s="12">
        <v>686.33083299999998</v>
      </c>
      <c r="AE723" s="12">
        <v>710.47400000000005</v>
      </c>
    </row>
    <row r="724" spans="1:31" ht="25.5" x14ac:dyDescent="0.2">
      <c r="A724" s="156" t="s">
        <v>174</v>
      </c>
      <c r="B724" s="157" t="s">
        <v>194</v>
      </c>
      <c r="M724" s="12">
        <v>49.847000000000001</v>
      </c>
      <c r="N724" s="12">
        <v>44.79</v>
      </c>
      <c r="O724" s="12">
        <v>41.58</v>
      </c>
      <c r="P724" s="12">
        <v>39.960999999999999</v>
      </c>
      <c r="Q724" s="12">
        <v>36.000999999999998</v>
      </c>
      <c r="R724" s="12">
        <v>34.390999999999998</v>
      </c>
      <c r="S724" s="12">
        <v>33.295000000000002</v>
      </c>
      <c r="T724" s="12">
        <v>28.731000000000002</v>
      </c>
      <c r="U724" s="12">
        <v>26.617000000000001</v>
      </c>
      <c r="V724" s="93">
        <v>25.661000000000001</v>
      </c>
      <c r="W724" s="12">
        <v>25.128</v>
      </c>
      <c r="X724" s="12">
        <v>24.858000000000001</v>
      </c>
      <c r="Y724" s="12">
        <v>23.904</v>
      </c>
      <c r="Z724" s="12">
        <v>23.402999999999999</v>
      </c>
      <c r="AA724" s="12">
        <v>24.294</v>
      </c>
      <c r="AB724" s="12">
        <v>23.882999999999999</v>
      </c>
      <c r="AC724" s="12">
        <v>23.951000000000001</v>
      </c>
      <c r="AD724" s="12">
        <v>24.120167000000002</v>
      </c>
      <c r="AE724" s="12">
        <v>23.933</v>
      </c>
    </row>
    <row r="725" spans="1:31" x14ac:dyDescent="0.2">
      <c r="A725" s="97" t="s">
        <v>310</v>
      </c>
      <c r="B725" s="161" t="s">
        <v>319</v>
      </c>
      <c r="M725" s="12">
        <f>SUM(M722:M724)</f>
        <v>808.95699999999999</v>
      </c>
      <c r="N725" s="12">
        <f t="shared" ref="N725:AE725" si="274">SUM(N722:N724)</f>
        <v>799.66</v>
      </c>
      <c r="O725" s="12">
        <f t="shared" si="274"/>
        <v>784.83600000000001</v>
      </c>
      <c r="P725" s="12">
        <f t="shared" si="274"/>
        <v>770.89700000000005</v>
      </c>
      <c r="Q725" s="12">
        <f t="shared" si="274"/>
        <v>755.22799999999995</v>
      </c>
      <c r="R725" s="12">
        <f t="shared" si="274"/>
        <v>732.60899999999992</v>
      </c>
      <c r="S725" s="12">
        <f t="shared" si="274"/>
        <v>722.70399999999995</v>
      </c>
      <c r="T725" s="12">
        <f t="shared" si="274"/>
        <v>716.52099999999996</v>
      </c>
      <c r="U725" s="12">
        <f t="shared" si="274"/>
        <v>717.01099999999997</v>
      </c>
      <c r="V725" s="12">
        <f t="shared" si="274"/>
        <v>636.42100000000005</v>
      </c>
      <c r="W725" s="12">
        <f t="shared" si="274"/>
        <v>629.46</v>
      </c>
      <c r="X725" s="12">
        <f t="shared" si="274"/>
        <v>650.3599999999999</v>
      </c>
      <c r="Y725" s="12">
        <f t="shared" si="274"/>
        <v>637.19200000000001</v>
      </c>
      <c r="Z725" s="12">
        <f t="shared" si="274"/>
        <v>639.80399999999997</v>
      </c>
      <c r="AA725" s="12">
        <f t="shared" si="274"/>
        <v>655.72300000000007</v>
      </c>
      <c r="AB725" s="12">
        <f t="shared" si="274"/>
        <v>674.12100000000009</v>
      </c>
      <c r="AC725" s="12">
        <f t="shared" si="274"/>
        <v>691.40700000000004</v>
      </c>
      <c r="AD725" s="12">
        <f t="shared" si="274"/>
        <v>713.71058300000004</v>
      </c>
      <c r="AE725" s="12">
        <f t="shared" si="274"/>
        <v>738.11700000000008</v>
      </c>
    </row>
    <row r="726" spans="1:31" ht="25.5" x14ac:dyDescent="0.2">
      <c r="A726" s="156" t="s">
        <v>175</v>
      </c>
      <c r="B726" s="161" t="s">
        <v>195</v>
      </c>
      <c r="M726" s="12">
        <v>44.594999999999999</v>
      </c>
      <c r="N726" s="12">
        <v>44.723999999999997</v>
      </c>
      <c r="O726" s="12">
        <v>44.29</v>
      </c>
      <c r="P726" s="12">
        <v>44.790999999999997</v>
      </c>
      <c r="Q726" s="12">
        <v>45.46</v>
      </c>
      <c r="R726" s="12">
        <v>46.537999999999997</v>
      </c>
      <c r="S726" s="12">
        <v>47.319000000000003</v>
      </c>
      <c r="T726" s="12">
        <v>46.091000000000001</v>
      </c>
      <c r="U726" s="12">
        <v>44.9</v>
      </c>
      <c r="V726" s="93">
        <v>45.226999999999997</v>
      </c>
      <c r="W726" s="12">
        <v>44.356999999999999</v>
      </c>
      <c r="X726" s="12">
        <v>42.421999999999997</v>
      </c>
      <c r="Y726" s="12">
        <v>40.822000000000003</v>
      </c>
      <c r="Z726" s="12">
        <v>41.332999999999998</v>
      </c>
      <c r="AA726" s="12">
        <v>42.88</v>
      </c>
      <c r="AB726" s="12">
        <v>41.795999999999999</v>
      </c>
      <c r="AC726" s="12">
        <v>45.194000000000003</v>
      </c>
      <c r="AD726" s="12">
        <v>43.787167000000004</v>
      </c>
      <c r="AE726" s="12">
        <v>43.863999999999997</v>
      </c>
    </row>
    <row r="727" spans="1:31" x14ac:dyDescent="0.2">
      <c r="A727" s="97" t="s">
        <v>311</v>
      </c>
      <c r="B727" s="158" t="s">
        <v>320</v>
      </c>
      <c r="M727" s="12">
        <v>853.55</v>
      </c>
      <c r="N727" s="12">
        <v>844.38499999999999</v>
      </c>
      <c r="O727" s="12">
        <v>829.125</v>
      </c>
      <c r="P727" s="12">
        <v>815.68499999999995</v>
      </c>
      <c r="Q727" s="12">
        <v>800.69100000000003</v>
      </c>
      <c r="R727" s="12">
        <v>779.14499999999998</v>
      </c>
      <c r="S727" s="12">
        <v>770.02</v>
      </c>
      <c r="T727" s="12">
        <v>762.61</v>
      </c>
      <c r="U727" s="12">
        <v>761.91099999999994</v>
      </c>
      <c r="V727" s="93">
        <v>681.64800000000002</v>
      </c>
      <c r="W727" s="12">
        <v>673.81600000000003</v>
      </c>
      <c r="X727" s="12">
        <v>692.78300000000002</v>
      </c>
      <c r="Y727" s="12">
        <v>678.01400000000001</v>
      </c>
      <c r="Z727" s="12">
        <v>681.13699999999994</v>
      </c>
      <c r="AA727" s="12">
        <v>698.60299999999995</v>
      </c>
      <c r="AB727" s="12">
        <v>715.91600000000005</v>
      </c>
      <c r="AC727" s="12">
        <v>736.601</v>
      </c>
      <c r="AD727" s="12">
        <v>757.49775</v>
      </c>
      <c r="AE727" s="12">
        <v>781.98099999999999</v>
      </c>
    </row>
    <row r="728" spans="1:31" x14ac:dyDescent="0.2">
      <c r="A728" s="97" t="s">
        <v>176</v>
      </c>
      <c r="B728" s="158" t="s">
        <v>196</v>
      </c>
      <c r="M728" s="12">
        <v>120.459</v>
      </c>
      <c r="N728" s="12">
        <v>122.054</v>
      </c>
      <c r="O728" s="12">
        <v>125.232</v>
      </c>
      <c r="P728" s="12">
        <v>127.759</v>
      </c>
      <c r="Q728" s="12">
        <v>134.511</v>
      </c>
      <c r="R728" s="12">
        <v>137.75</v>
      </c>
      <c r="S728" s="12">
        <v>146.535</v>
      </c>
      <c r="T728" s="12">
        <v>135.25200000000001</v>
      </c>
      <c r="U728" s="12">
        <v>127.913</v>
      </c>
      <c r="V728" s="93">
        <v>117.846</v>
      </c>
      <c r="W728" s="12">
        <v>118.31100000000001</v>
      </c>
      <c r="X728" s="12">
        <v>115.67100000000001</v>
      </c>
      <c r="Y728" s="12">
        <v>112.499</v>
      </c>
      <c r="Z728" s="12">
        <v>108.142</v>
      </c>
      <c r="AA728" s="12">
        <v>109.988</v>
      </c>
      <c r="AB728" s="12">
        <v>111.247</v>
      </c>
      <c r="AC728" s="12">
        <v>114.16800000000001</v>
      </c>
      <c r="AD728" s="12">
        <v>118.3725</v>
      </c>
      <c r="AE728" s="12">
        <v>128.78100000000001</v>
      </c>
    </row>
    <row r="729" spans="1:31" x14ac:dyDescent="0.2">
      <c r="A729" s="156" t="s">
        <v>177</v>
      </c>
      <c r="B729" s="161" t="s">
        <v>197</v>
      </c>
      <c r="M729" s="12">
        <v>285.48899999999998</v>
      </c>
      <c r="N729" s="12">
        <v>298.50599999999997</v>
      </c>
      <c r="O729" s="12">
        <v>303.62700000000001</v>
      </c>
      <c r="P729" s="12">
        <v>310.66199999999998</v>
      </c>
      <c r="Q729" s="12">
        <v>335.29500000000002</v>
      </c>
      <c r="R729" s="12">
        <v>341.85899999999998</v>
      </c>
      <c r="S729" s="12">
        <v>349.71699999999998</v>
      </c>
      <c r="T729" s="12">
        <v>353.94200000000001</v>
      </c>
      <c r="U729" s="12">
        <v>365.31400000000002</v>
      </c>
      <c r="V729" s="93">
        <v>345.41199999999998</v>
      </c>
      <c r="W729" s="12">
        <v>343.44200000000001</v>
      </c>
      <c r="X729" s="12">
        <v>338.46199999999999</v>
      </c>
      <c r="Y729" s="12">
        <v>332.13099999999997</v>
      </c>
      <c r="Z729" s="12">
        <v>328.02100000000002</v>
      </c>
      <c r="AA729" s="12">
        <v>332.25900000000001</v>
      </c>
      <c r="AB729" s="12">
        <v>342.39100000000002</v>
      </c>
      <c r="AC729" s="12">
        <v>355.49299999999999</v>
      </c>
      <c r="AD729" s="12">
        <v>364.48608300000001</v>
      </c>
      <c r="AE729" s="12">
        <v>381.72399999999999</v>
      </c>
    </row>
    <row r="730" spans="1:31" x14ac:dyDescent="0.2">
      <c r="A730" s="156" t="s">
        <v>178</v>
      </c>
      <c r="B730" s="157" t="s">
        <v>198</v>
      </c>
      <c r="M730" s="12">
        <v>204.404</v>
      </c>
      <c r="N730" s="12">
        <v>202.98599999999999</v>
      </c>
      <c r="O730" s="12">
        <v>203.672</v>
      </c>
      <c r="P730" s="12">
        <v>202</v>
      </c>
      <c r="Q730" s="12">
        <v>202.63300000000001</v>
      </c>
      <c r="R730" s="12">
        <v>202.321</v>
      </c>
      <c r="S730" s="12">
        <v>201.464</v>
      </c>
      <c r="T730" s="12">
        <v>195.86500000000001</v>
      </c>
      <c r="U730" s="12">
        <v>191.92099999999999</v>
      </c>
      <c r="V730" s="93">
        <v>186.24600000000001</v>
      </c>
      <c r="W730" s="12">
        <v>184.791</v>
      </c>
      <c r="X730" s="12">
        <v>182.37100000000001</v>
      </c>
      <c r="Y730" s="12">
        <v>184.50399999999999</v>
      </c>
      <c r="Z730" s="12">
        <v>183.774</v>
      </c>
      <c r="AA730" s="12">
        <v>193.82900000000001</v>
      </c>
      <c r="AB730" s="12">
        <v>197.67400000000001</v>
      </c>
      <c r="AC730" s="12">
        <v>203.38499999999999</v>
      </c>
      <c r="AD730" s="12">
        <v>208.46491699999999</v>
      </c>
      <c r="AE730" s="12">
        <v>215.82900000000001</v>
      </c>
    </row>
    <row r="731" spans="1:31" x14ac:dyDescent="0.2">
      <c r="A731" s="156" t="s">
        <v>179</v>
      </c>
      <c r="B731" s="161" t="s">
        <v>199</v>
      </c>
      <c r="M731" s="12">
        <v>70.209999999999994</v>
      </c>
      <c r="N731" s="12">
        <v>70.858999999999995</v>
      </c>
      <c r="O731" s="12">
        <v>71.622</v>
      </c>
      <c r="P731" s="12">
        <v>80.387</v>
      </c>
      <c r="Q731" s="12">
        <v>82.814999999999998</v>
      </c>
      <c r="R731" s="12">
        <v>83.405000000000001</v>
      </c>
      <c r="S731" s="12">
        <v>82.292000000000002</v>
      </c>
      <c r="T731" s="12">
        <v>87.231999999999999</v>
      </c>
      <c r="U731" s="12">
        <v>87.866</v>
      </c>
      <c r="V731" s="93">
        <v>80.421000000000006</v>
      </c>
      <c r="W731" s="12">
        <v>84.367000000000004</v>
      </c>
      <c r="X731" s="12">
        <v>83.912999999999997</v>
      </c>
      <c r="Y731" s="12">
        <v>79.888000000000005</v>
      </c>
      <c r="Z731" s="12">
        <v>77.239999999999995</v>
      </c>
      <c r="AA731" s="12">
        <v>80.971000000000004</v>
      </c>
      <c r="AB731" s="12">
        <v>86.269000000000005</v>
      </c>
      <c r="AC731" s="12">
        <v>89.215000000000003</v>
      </c>
      <c r="AD731" s="12">
        <v>95.645667000000003</v>
      </c>
      <c r="AE731" s="12">
        <v>104.836</v>
      </c>
    </row>
    <row r="732" spans="1:31" x14ac:dyDescent="0.2">
      <c r="A732" s="156" t="s">
        <v>180</v>
      </c>
      <c r="B732" s="157" t="s">
        <v>200</v>
      </c>
      <c r="M732" s="12">
        <v>48.805</v>
      </c>
      <c r="N732" s="12">
        <v>51.395000000000003</v>
      </c>
      <c r="O732" s="12">
        <v>51.277000000000001</v>
      </c>
      <c r="P732" s="12">
        <v>51.893999999999998</v>
      </c>
      <c r="Q732" s="12">
        <v>53.816000000000003</v>
      </c>
      <c r="R732" s="12">
        <v>53.414999999999999</v>
      </c>
      <c r="S732" s="12">
        <v>54.881999999999998</v>
      </c>
      <c r="T732" s="12">
        <v>58.261000000000003</v>
      </c>
      <c r="U732" s="12">
        <v>59.805999999999997</v>
      </c>
      <c r="V732" s="93">
        <v>65.316999999999993</v>
      </c>
      <c r="W732" s="12">
        <v>66.350999999999999</v>
      </c>
      <c r="X732" s="12">
        <v>70.465000000000003</v>
      </c>
      <c r="Y732" s="12">
        <v>71.584999999999994</v>
      </c>
      <c r="Z732" s="12">
        <v>70.218000000000004</v>
      </c>
      <c r="AA732" s="12">
        <v>74.028999999999996</v>
      </c>
      <c r="AB732" s="12">
        <v>74.688000000000002</v>
      </c>
      <c r="AC732" s="12">
        <v>79.113</v>
      </c>
      <c r="AD732" s="12">
        <v>80.930667</v>
      </c>
      <c r="AE732" s="12">
        <v>87.873999999999995</v>
      </c>
    </row>
    <row r="733" spans="1:31" x14ac:dyDescent="0.2">
      <c r="A733" s="156" t="s">
        <v>181</v>
      </c>
      <c r="B733" s="161" t="s">
        <v>201</v>
      </c>
      <c r="M733" s="12">
        <v>55.191000000000003</v>
      </c>
      <c r="N733" s="12">
        <v>52.884</v>
      </c>
      <c r="O733" s="12">
        <v>53.841999999999999</v>
      </c>
      <c r="P733" s="12">
        <v>54.947000000000003</v>
      </c>
      <c r="Q733" s="12">
        <v>55.445</v>
      </c>
      <c r="R733" s="12">
        <v>57.771000000000001</v>
      </c>
      <c r="S733" s="12">
        <v>61.283000000000001</v>
      </c>
      <c r="T733" s="12">
        <v>67.656999999999996</v>
      </c>
      <c r="U733" s="12">
        <v>72.376000000000005</v>
      </c>
      <c r="V733" s="93">
        <v>70.233999999999995</v>
      </c>
      <c r="W733" s="12">
        <v>67.471000000000004</v>
      </c>
      <c r="X733" s="12">
        <v>65.637</v>
      </c>
      <c r="Y733" s="12">
        <v>64.209999999999994</v>
      </c>
      <c r="Z733" s="12">
        <v>63.284999999999997</v>
      </c>
      <c r="AA733" s="12">
        <v>62.633000000000003</v>
      </c>
      <c r="AB733" s="12">
        <v>61.622</v>
      </c>
      <c r="AC733" s="12">
        <v>61.755000000000003</v>
      </c>
      <c r="AD733" s="12">
        <v>62.435832999999995</v>
      </c>
      <c r="AE733" s="12">
        <v>62.780999999999999</v>
      </c>
    </row>
    <row r="734" spans="1:31" x14ac:dyDescent="0.2">
      <c r="A734" s="156" t="s">
        <v>182</v>
      </c>
      <c r="B734" s="157" t="s">
        <v>202</v>
      </c>
      <c r="M734" s="12">
        <v>26.965</v>
      </c>
      <c r="N734" s="12">
        <v>29.312000000000001</v>
      </c>
      <c r="O734" s="12">
        <v>29.16</v>
      </c>
      <c r="P734" s="12">
        <v>24.811</v>
      </c>
      <c r="Q734" s="12">
        <v>26.936</v>
      </c>
      <c r="R734" s="12">
        <v>27.952999999999999</v>
      </c>
      <c r="S734" s="12">
        <v>29.071000000000002</v>
      </c>
      <c r="T734" s="12">
        <v>29.675999999999998</v>
      </c>
      <c r="U734" s="12">
        <v>31.751000000000001</v>
      </c>
      <c r="V734" s="93">
        <v>29.57</v>
      </c>
      <c r="W734" s="12">
        <v>29.327999999999999</v>
      </c>
      <c r="X734" s="12">
        <v>29.088000000000001</v>
      </c>
      <c r="Y734" s="12">
        <v>27.084</v>
      </c>
      <c r="Z734" s="12">
        <v>29.404</v>
      </c>
      <c r="AA734" s="12">
        <v>27.018999999999998</v>
      </c>
      <c r="AB734" s="12">
        <v>27.016999999999999</v>
      </c>
      <c r="AC734" s="12">
        <v>27.274000000000001</v>
      </c>
      <c r="AD734" s="12">
        <v>25.984417000000001</v>
      </c>
      <c r="AE734" s="12">
        <v>28.972999999999999</v>
      </c>
    </row>
    <row r="735" spans="1:31" x14ac:dyDescent="0.2">
      <c r="A735" s="156" t="s">
        <v>183</v>
      </c>
      <c r="B735" s="161" t="s">
        <v>203</v>
      </c>
      <c r="M735" s="12">
        <v>50.878</v>
      </c>
      <c r="N735" s="12">
        <v>54.898000000000003</v>
      </c>
      <c r="O735" s="12">
        <v>54.171999999999997</v>
      </c>
      <c r="P735" s="12">
        <v>54.655999999999999</v>
      </c>
      <c r="Q735" s="12">
        <v>58.741</v>
      </c>
      <c r="R735" s="12">
        <v>61.436999999999998</v>
      </c>
      <c r="S735" s="12">
        <v>62.554000000000002</v>
      </c>
      <c r="T735" s="12">
        <v>66.738</v>
      </c>
      <c r="U735" s="12">
        <v>72.606999999999999</v>
      </c>
      <c r="V735" s="93">
        <v>72.466999999999999</v>
      </c>
      <c r="W735" s="12">
        <v>75.304000000000002</v>
      </c>
      <c r="X735" s="12">
        <v>79.671999999999997</v>
      </c>
      <c r="Y735" s="12">
        <v>78.637</v>
      </c>
      <c r="Z735" s="12">
        <v>83.070999999999998</v>
      </c>
      <c r="AA735" s="12">
        <v>85.376000000000005</v>
      </c>
      <c r="AB735" s="12">
        <v>91.361999999999995</v>
      </c>
      <c r="AC735" s="12">
        <v>99.706999999999994</v>
      </c>
      <c r="AD735" s="12">
        <v>105.729833</v>
      </c>
      <c r="AE735" s="12">
        <v>113.92100000000001</v>
      </c>
    </row>
    <row r="736" spans="1:31" ht="25.5" x14ac:dyDescent="0.2">
      <c r="A736" s="156" t="s">
        <v>184</v>
      </c>
      <c r="B736" s="157" t="s">
        <v>204</v>
      </c>
      <c r="M736" s="12">
        <v>65.353999999999999</v>
      </c>
      <c r="N736" s="12">
        <v>69.947000000000003</v>
      </c>
      <c r="O736" s="12">
        <v>71.516000000000005</v>
      </c>
      <c r="P736" s="12">
        <v>77.253</v>
      </c>
      <c r="Q736" s="12">
        <v>87.429000000000002</v>
      </c>
      <c r="R736" s="12">
        <v>97.926000000000002</v>
      </c>
      <c r="S736" s="12">
        <v>100.60599999999999</v>
      </c>
      <c r="T736" s="12">
        <v>108.495</v>
      </c>
      <c r="U736" s="12">
        <v>118.91500000000001</v>
      </c>
      <c r="V736" s="93">
        <v>109.879</v>
      </c>
      <c r="W736" s="12">
        <v>134.21</v>
      </c>
      <c r="X736" s="12">
        <v>146.05799999999999</v>
      </c>
      <c r="Y736" s="12">
        <v>135.6</v>
      </c>
      <c r="Z736" s="12">
        <v>142.83600000000001</v>
      </c>
      <c r="AA736" s="12">
        <v>155.78100000000001</v>
      </c>
      <c r="AB736" s="12">
        <v>163.50399999999999</v>
      </c>
      <c r="AC736" s="12">
        <v>163.285</v>
      </c>
      <c r="AD736" s="12">
        <v>165.96375</v>
      </c>
      <c r="AE736" s="12">
        <v>179.18799999999999</v>
      </c>
    </row>
    <row r="737" spans="1:31" ht="25.5" x14ac:dyDescent="0.2">
      <c r="A737" s="156" t="s">
        <v>185</v>
      </c>
      <c r="B737" s="158" t="s">
        <v>205</v>
      </c>
      <c r="M737" s="12">
        <v>300.887</v>
      </c>
      <c r="N737" s="12">
        <v>302.70699999999999</v>
      </c>
      <c r="O737" s="12">
        <v>309.78699999999998</v>
      </c>
      <c r="P737" s="12">
        <v>321.036</v>
      </c>
      <c r="Q737" s="12">
        <v>318.25299999999999</v>
      </c>
      <c r="R737" s="12">
        <v>317.76499999999999</v>
      </c>
      <c r="S737" s="12">
        <v>312.529</v>
      </c>
      <c r="T737" s="12">
        <v>267.81900000000002</v>
      </c>
      <c r="U737" s="12">
        <v>262.64100000000002</v>
      </c>
      <c r="V737" s="93">
        <v>293.48899999999998</v>
      </c>
      <c r="W737" s="12">
        <v>262.47800000000001</v>
      </c>
      <c r="X737" s="12">
        <v>247.029</v>
      </c>
      <c r="Y737" s="12">
        <v>259.959</v>
      </c>
      <c r="Z737" s="12">
        <v>269.66699999999997</v>
      </c>
      <c r="AA737" s="12">
        <v>281.69799999999998</v>
      </c>
      <c r="AB737" s="12">
        <v>285.52699999999999</v>
      </c>
      <c r="AC737" s="12">
        <v>287.34800000000001</v>
      </c>
      <c r="AD737" s="12">
        <v>281.61341700000003</v>
      </c>
      <c r="AE737" s="12">
        <v>281.35700000000003</v>
      </c>
    </row>
    <row r="738" spans="1:31" x14ac:dyDescent="0.2">
      <c r="A738" s="156" t="s">
        <v>186</v>
      </c>
      <c r="B738" s="158" t="s">
        <v>206</v>
      </c>
      <c r="M738" s="12">
        <v>248.00700000000001</v>
      </c>
      <c r="N738" s="12">
        <v>247.607</v>
      </c>
      <c r="O738" s="12">
        <v>249.63399999999999</v>
      </c>
      <c r="P738" s="12">
        <v>253.077</v>
      </c>
      <c r="Q738" s="12">
        <v>255.36600000000001</v>
      </c>
      <c r="R738" s="12">
        <v>255.10300000000001</v>
      </c>
      <c r="S738" s="12">
        <v>253.392</v>
      </c>
      <c r="T738" s="12">
        <v>273.09399999999999</v>
      </c>
      <c r="U738" s="12">
        <v>259.54000000000002</v>
      </c>
      <c r="V738" s="93">
        <v>256.52100000000002</v>
      </c>
      <c r="W738" s="12">
        <v>266.029</v>
      </c>
      <c r="X738" s="12">
        <v>262.21699999999998</v>
      </c>
      <c r="Y738" s="12">
        <v>254.297</v>
      </c>
      <c r="Z738" s="12">
        <v>243.964</v>
      </c>
      <c r="AA738" s="12">
        <v>248.93600000000001</v>
      </c>
      <c r="AB738" s="12">
        <v>251.553</v>
      </c>
      <c r="AC738" s="12">
        <v>260.56599999999997</v>
      </c>
      <c r="AD738" s="12">
        <v>280.01683299999996</v>
      </c>
      <c r="AE738" s="12">
        <v>289.21100000000001</v>
      </c>
    </row>
    <row r="739" spans="1:31" x14ac:dyDescent="0.2">
      <c r="A739" s="156" t="s">
        <v>187</v>
      </c>
      <c r="B739" s="162" t="s">
        <v>207</v>
      </c>
      <c r="M739" s="12">
        <v>207.17400000000001</v>
      </c>
      <c r="N739" s="12">
        <v>206.447</v>
      </c>
      <c r="O739" s="12">
        <v>213.29400000000001</v>
      </c>
      <c r="P739" s="12">
        <v>221.322</v>
      </c>
      <c r="Q739" s="12">
        <v>223.74100000000001</v>
      </c>
      <c r="R739" s="12">
        <v>219.20400000000001</v>
      </c>
      <c r="S739" s="12">
        <v>215.828</v>
      </c>
      <c r="T739" s="12">
        <v>209.25299999999999</v>
      </c>
      <c r="U739" s="12">
        <v>209.547</v>
      </c>
      <c r="V739" s="93">
        <v>213.345</v>
      </c>
      <c r="W739" s="12">
        <v>261.58600000000001</v>
      </c>
      <c r="X739" s="12">
        <v>245.643</v>
      </c>
      <c r="Y739" s="12">
        <v>263.77699999999999</v>
      </c>
      <c r="Z739" s="12">
        <v>294.661</v>
      </c>
      <c r="AA739" s="12">
        <v>341.55200000000002</v>
      </c>
      <c r="AB739" s="12">
        <v>346.44799999999998</v>
      </c>
      <c r="AC739" s="12">
        <v>359.60399999999998</v>
      </c>
      <c r="AD739" s="12">
        <v>342.02</v>
      </c>
      <c r="AE739" s="12">
        <v>319.94499999999999</v>
      </c>
    </row>
    <row r="740" spans="1:31" x14ac:dyDescent="0.2">
      <c r="A740" s="163" t="s">
        <v>312</v>
      </c>
      <c r="B740" s="97"/>
      <c r="M740" s="12"/>
      <c r="N740" s="12"/>
      <c r="O740" s="12"/>
      <c r="P740" s="12"/>
      <c r="Q740" s="12"/>
      <c r="R740" s="12"/>
      <c r="S740" s="12"/>
      <c r="T740" s="12"/>
      <c r="U740" s="12"/>
      <c r="V740" s="93"/>
      <c r="W740" s="12"/>
      <c r="X740" s="12"/>
      <c r="Y740" s="12"/>
      <c r="Z740" s="12"/>
      <c r="AA740" s="12"/>
      <c r="AB740" s="12"/>
      <c r="AC740" s="12"/>
      <c r="AD740" s="12"/>
      <c r="AE740" s="12"/>
    </row>
    <row r="741" spans="1:31" x14ac:dyDescent="0.2">
      <c r="A741" s="164" t="s">
        <v>313</v>
      </c>
      <c r="B741" s="158" t="s">
        <v>321</v>
      </c>
      <c r="M741" s="12">
        <v>143.756</v>
      </c>
      <c r="N741" s="12">
        <v>141.322</v>
      </c>
      <c r="O741" s="12">
        <v>144.62100000000001</v>
      </c>
      <c r="P741" s="12">
        <v>147.58199999999999</v>
      </c>
      <c r="Q741" s="12">
        <v>145.83500000000001</v>
      </c>
      <c r="R741" s="12">
        <v>142.07400000000001</v>
      </c>
      <c r="S741" s="12">
        <v>137.661</v>
      </c>
      <c r="T741" s="12">
        <v>128.79900000000001</v>
      </c>
      <c r="U741" s="12">
        <v>117.151</v>
      </c>
      <c r="V741" s="93">
        <v>118.831</v>
      </c>
      <c r="W741" s="12">
        <v>118.214</v>
      </c>
      <c r="X741" s="12">
        <v>116.206</v>
      </c>
      <c r="Y741" s="12">
        <v>118.506</v>
      </c>
      <c r="Z741" s="12">
        <v>118.45</v>
      </c>
      <c r="AA741" s="12">
        <v>119.68600000000001</v>
      </c>
      <c r="AB741" s="12">
        <v>119.71299999999999</v>
      </c>
      <c r="AC741" s="12">
        <v>120.43899999999999</v>
      </c>
      <c r="AD741" s="12">
        <v>120.36116699999999</v>
      </c>
      <c r="AE741" s="12">
        <v>121.372</v>
      </c>
    </row>
    <row r="742" spans="1:31" x14ac:dyDescent="0.2">
      <c r="A742" s="164" t="s">
        <v>314</v>
      </c>
      <c r="B742" s="158" t="s">
        <v>322</v>
      </c>
      <c r="M742" s="12">
        <v>63.42</v>
      </c>
      <c r="N742" s="12">
        <v>65.123999999999995</v>
      </c>
      <c r="O742" s="12">
        <v>68.67</v>
      </c>
      <c r="P742" s="12">
        <v>73.739999999999995</v>
      </c>
      <c r="Q742" s="12">
        <v>77.906999999999996</v>
      </c>
      <c r="R742" s="12">
        <v>77.129000000000005</v>
      </c>
      <c r="S742" s="12">
        <v>78.165999999999997</v>
      </c>
      <c r="T742" s="12">
        <v>80.454999999999998</v>
      </c>
      <c r="U742" s="12">
        <v>92.396000000000001</v>
      </c>
      <c r="V742" s="93">
        <v>94.513999999999996</v>
      </c>
      <c r="W742" s="12">
        <v>143.37200000000001</v>
      </c>
      <c r="X742" s="12">
        <v>129.43700000000001</v>
      </c>
      <c r="Y742" s="12">
        <v>145.27000000000001</v>
      </c>
      <c r="Z742" s="12">
        <v>176.21100000000001</v>
      </c>
      <c r="AA742" s="12">
        <v>221.86699999999999</v>
      </c>
      <c r="AB742" s="12">
        <v>226.73599999999999</v>
      </c>
      <c r="AC742" s="12">
        <v>239.166</v>
      </c>
      <c r="AD742" s="12">
        <v>221.65883300000002</v>
      </c>
      <c r="AE742" s="12">
        <v>198.57300000000001</v>
      </c>
    </row>
    <row r="743" spans="1:31" x14ac:dyDescent="0.2">
      <c r="A743" s="156" t="s">
        <v>188</v>
      </c>
      <c r="B743" s="157" t="s">
        <v>208</v>
      </c>
      <c r="M743" s="12">
        <v>34.08</v>
      </c>
      <c r="N743" s="12">
        <v>33.639000000000003</v>
      </c>
      <c r="O743" s="12">
        <v>34.658999999999999</v>
      </c>
      <c r="P743" s="12">
        <v>36.639000000000003</v>
      </c>
      <c r="Q743" s="12">
        <v>38.152000000000001</v>
      </c>
      <c r="R743" s="12">
        <v>39.225000000000001</v>
      </c>
      <c r="S743" s="12">
        <v>40.762999999999998</v>
      </c>
      <c r="T743" s="12">
        <v>41.970999999999997</v>
      </c>
      <c r="U743" s="12">
        <v>38.128</v>
      </c>
      <c r="V743" s="93">
        <v>37.698</v>
      </c>
      <c r="W743" s="12">
        <v>36.375</v>
      </c>
      <c r="X743" s="12">
        <v>35.927999999999997</v>
      </c>
      <c r="Y743" s="12">
        <v>33.026000000000003</v>
      </c>
      <c r="Z743" s="12">
        <v>31.893000000000001</v>
      </c>
      <c r="AA743" s="12">
        <v>34.353000000000002</v>
      </c>
      <c r="AB743" s="12">
        <v>41.539000000000001</v>
      </c>
      <c r="AC743" s="12">
        <v>42.338000000000001</v>
      </c>
      <c r="AD743" s="12">
        <v>38.791249999999998</v>
      </c>
      <c r="AE743" s="12">
        <v>43.017000000000003</v>
      </c>
    </row>
    <row r="744" spans="1:31" x14ac:dyDescent="0.2">
      <c r="A744" s="156" t="s">
        <v>189</v>
      </c>
      <c r="B744" s="161" t="s">
        <v>209</v>
      </c>
      <c r="M744" s="12">
        <v>19.315000000000001</v>
      </c>
      <c r="N744" s="12">
        <v>19.140999999999998</v>
      </c>
      <c r="O744" s="12">
        <v>18.254999999999999</v>
      </c>
      <c r="P744" s="12">
        <v>18.225000000000001</v>
      </c>
      <c r="Q744" s="12">
        <v>19.181999999999999</v>
      </c>
      <c r="R744" s="12">
        <v>18.852</v>
      </c>
      <c r="S744" s="12">
        <v>19.905999999999999</v>
      </c>
      <c r="T744" s="12">
        <v>17.376000000000001</v>
      </c>
      <c r="U744" s="12">
        <v>17.501000000000001</v>
      </c>
      <c r="V744" s="93">
        <v>17.818000000000001</v>
      </c>
      <c r="W744" s="12">
        <v>21.306999999999999</v>
      </c>
      <c r="X744" s="12">
        <v>21.855</v>
      </c>
      <c r="Y744" s="12">
        <v>21.434000000000001</v>
      </c>
      <c r="Z744" s="12">
        <v>17.561</v>
      </c>
      <c r="AA744" s="12">
        <v>17.78</v>
      </c>
      <c r="AB744" s="12">
        <v>19.233000000000001</v>
      </c>
      <c r="AC744" s="12">
        <v>20.289000000000001</v>
      </c>
      <c r="AD744" s="12">
        <v>20.837417000000002</v>
      </c>
      <c r="AE744" s="12">
        <v>22.748000000000001</v>
      </c>
    </row>
    <row r="745" spans="1:31" x14ac:dyDescent="0.2">
      <c r="A745" s="97" t="s">
        <v>315</v>
      </c>
      <c r="B745" s="158" t="s">
        <v>323</v>
      </c>
      <c r="M745" s="12">
        <v>2717.2840000000001</v>
      </c>
      <c r="N745" s="12">
        <v>2721.9140000000002</v>
      </c>
      <c r="O745" s="12">
        <v>2726.2759999999998</v>
      </c>
      <c r="P745" s="12">
        <v>2753.011</v>
      </c>
      <c r="Q745" s="12">
        <v>2789.549</v>
      </c>
      <c r="R745" s="12">
        <v>2786.5419999999999</v>
      </c>
      <c r="S745" s="12">
        <v>2790.152</v>
      </c>
      <c r="T745" s="12">
        <v>2760.6350000000002</v>
      </c>
      <c r="U745" s="12">
        <v>2761.931</v>
      </c>
      <c r="V745" s="93">
        <v>2660.7130000000002</v>
      </c>
      <c r="W745" s="12">
        <v>2701.8530000000001</v>
      </c>
      <c r="X745" s="12">
        <v>2691.5070000000001</v>
      </c>
      <c r="Y745" s="12">
        <v>2674.4380000000001</v>
      </c>
      <c r="Z745" s="12">
        <v>2700.2130000000002</v>
      </c>
      <c r="AA745" s="12">
        <v>2823.047</v>
      </c>
      <c r="AB745" s="12">
        <v>2894.886</v>
      </c>
      <c r="AC745" s="12">
        <v>2977.8879999999999</v>
      </c>
      <c r="AD745" s="12">
        <v>3026.8829999999998</v>
      </c>
      <c r="AE745" s="12">
        <v>3116.8249999999998</v>
      </c>
    </row>
    <row r="746" spans="1:31" x14ac:dyDescent="0.2">
      <c r="A746" s="113" t="s">
        <v>308</v>
      </c>
      <c r="B746" s="158"/>
      <c r="M746" s="12"/>
      <c r="N746" s="12"/>
      <c r="O746" s="12"/>
      <c r="P746" s="12"/>
      <c r="Q746" s="12"/>
      <c r="R746" s="12"/>
      <c r="S746" s="12"/>
      <c r="T746" s="12"/>
      <c r="U746" s="12"/>
      <c r="V746" s="93"/>
      <c r="W746" s="12"/>
      <c r="X746" s="12"/>
      <c r="Y746" s="12"/>
      <c r="Z746" s="12"/>
    </row>
    <row r="747" spans="1:31" x14ac:dyDescent="0.2">
      <c r="A747" s="159" t="s">
        <v>316</v>
      </c>
      <c r="B747" s="154"/>
      <c r="M747" s="12">
        <v>1890.3389999999999</v>
      </c>
      <c r="N747" s="12">
        <v>1892.778</v>
      </c>
      <c r="O747" s="12">
        <v>1879.9760000000001</v>
      </c>
      <c r="P747" s="12">
        <v>1884.8510000000001</v>
      </c>
      <c r="Q747" s="12">
        <v>1918.8879999999999</v>
      </c>
      <c r="R747" s="12">
        <v>1923.1410000000001</v>
      </c>
      <c r="S747" s="12">
        <v>1934.5260000000001</v>
      </c>
      <c r="T747" s="12">
        <v>1933.2639999999999</v>
      </c>
      <c r="U747" s="12">
        <v>1952.5719999999999</v>
      </c>
      <c r="V747" s="93">
        <v>1821.896</v>
      </c>
      <c r="W747" s="12">
        <v>1826.72</v>
      </c>
      <c r="X747" s="12">
        <v>1851.248</v>
      </c>
      <c r="Y747" s="12">
        <v>1817.19</v>
      </c>
      <c r="Z747" s="12">
        <v>1819.133</v>
      </c>
    </row>
    <row r="748" spans="1:31" x14ac:dyDescent="0.2">
      <c r="A748" s="159" t="s">
        <v>317</v>
      </c>
      <c r="B748" s="154"/>
      <c r="M748" s="12">
        <v>791.47699999999998</v>
      </c>
      <c r="N748" s="12">
        <v>788.63300000000004</v>
      </c>
      <c r="O748" s="12">
        <v>800.44600000000003</v>
      </c>
      <c r="P748" s="12">
        <v>818.70299999999997</v>
      </c>
      <c r="Q748" s="12">
        <v>816.54700000000003</v>
      </c>
      <c r="R748" s="12">
        <v>805.93899999999996</v>
      </c>
      <c r="S748" s="12">
        <v>788.33500000000004</v>
      </c>
      <c r="T748" s="12">
        <v>748.58699999999999</v>
      </c>
      <c r="U748" s="12">
        <v>722.01300000000003</v>
      </c>
      <c r="V748" s="93">
        <v>747.85</v>
      </c>
      <c r="W748" s="12">
        <v>772.63800000000003</v>
      </c>
      <c r="X748" s="12">
        <v>734.55600000000004</v>
      </c>
      <c r="Y748" s="12">
        <v>751.26800000000003</v>
      </c>
      <c r="Z748" s="12">
        <v>786.04600000000005</v>
      </c>
    </row>
    <row r="749" spans="1:31" x14ac:dyDescent="0.2">
      <c r="A749" s="30"/>
      <c r="B749" s="154"/>
      <c r="M749" s="12"/>
      <c r="N749" s="12"/>
      <c r="O749" s="12"/>
      <c r="P749" s="12"/>
      <c r="Q749" s="12"/>
      <c r="R749" s="12"/>
      <c r="S749" s="12"/>
      <c r="T749" s="12"/>
      <c r="U749" s="12"/>
      <c r="V749" s="93"/>
      <c r="W749" s="12"/>
      <c r="X749" s="12"/>
      <c r="Y749" s="12"/>
      <c r="Z749" s="12"/>
    </row>
    <row r="750" spans="1:31" x14ac:dyDescent="0.2">
      <c r="A750" s="165" t="s">
        <v>863</v>
      </c>
      <c r="B750" s="154"/>
      <c r="M750" s="12"/>
      <c r="N750" s="12"/>
      <c r="O750" s="12"/>
      <c r="P750" s="12"/>
      <c r="Q750" s="12"/>
      <c r="R750" s="12"/>
      <c r="S750" s="12"/>
      <c r="T750" s="12"/>
      <c r="U750" s="12"/>
      <c r="V750" s="93"/>
      <c r="W750" s="12"/>
      <c r="X750" s="12"/>
      <c r="Y750" s="12"/>
      <c r="Z750" s="12"/>
    </row>
    <row r="751" spans="1:31" x14ac:dyDescent="0.2">
      <c r="A751" s="30" t="s">
        <v>171</v>
      </c>
      <c r="B751" s="154" t="s">
        <v>191</v>
      </c>
      <c r="M751" s="12"/>
      <c r="N751" s="12"/>
      <c r="O751" s="12"/>
      <c r="P751" s="12"/>
      <c r="Q751" s="12"/>
      <c r="R751" s="12"/>
      <c r="S751" s="12"/>
      <c r="T751" s="12"/>
      <c r="U751" s="12">
        <v>168.1</v>
      </c>
      <c r="V751" s="93">
        <v>174.9</v>
      </c>
      <c r="W751" s="12">
        <v>172.8</v>
      </c>
      <c r="X751" s="12">
        <v>184.6</v>
      </c>
      <c r="Y751" s="12">
        <v>192.7</v>
      </c>
      <c r="Z751" s="12">
        <v>184.6</v>
      </c>
      <c r="AA751" s="12">
        <v>189.614</v>
      </c>
      <c r="AB751" s="12">
        <v>203.21600000000001</v>
      </c>
      <c r="AC751" s="12">
        <v>216.99600000000001</v>
      </c>
      <c r="AD751" s="12">
        <v>220.011</v>
      </c>
      <c r="AE751" s="12">
        <v>214.85499999999999</v>
      </c>
    </row>
    <row r="752" spans="1:31" x14ac:dyDescent="0.2">
      <c r="A752" s="30" t="s">
        <v>172</v>
      </c>
      <c r="B752" s="154" t="s">
        <v>192</v>
      </c>
      <c r="M752" s="12"/>
      <c r="N752" s="12"/>
      <c r="O752" s="12"/>
      <c r="P752" s="12"/>
      <c r="Q752" s="12"/>
      <c r="R752" s="12"/>
      <c r="S752" s="12"/>
      <c r="T752" s="12"/>
      <c r="U752" s="12">
        <v>8.5</v>
      </c>
      <c r="V752" s="93">
        <v>8.6999999999999993</v>
      </c>
      <c r="W752" s="12">
        <v>11.3</v>
      </c>
      <c r="X752" s="12">
        <v>11.1</v>
      </c>
      <c r="Y752" s="12">
        <v>9.1</v>
      </c>
      <c r="Z752" s="12">
        <v>7.5</v>
      </c>
      <c r="AA752" s="12">
        <v>9.32</v>
      </c>
      <c r="AB752" s="12">
        <v>9.1340000000000003</v>
      </c>
      <c r="AC752" s="12">
        <v>8.4979999999999993</v>
      </c>
      <c r="AD752" s="12">
        <v>9.1757500000000007</v>
      </c>
      <c r="AE752" s="12">
        <v>10.462999999999999</v>
      </c>
    </row>
    <row r="753" spans="1:35" x14ac:dyDescent="0.2">
      <c r="A753" s="30" t="s">
        <v>173</v>
      </c>
      <c r="B753" s="154" t="s">
        <v>193</v>
      </c>
      <c r="M753" s="12"/>
      <c r="N753" s="12"/>
      <c r="O753" s="12"/>
      <c r="P753" s="12"/>
      <c r="Q753" s="12"/>
      <c r="R753" s="12"/>
      <c r="S753" s="12"/>
      <c r="T753" s="12"/>
      <c r="U753" s="12">
        <v>841.7</v>
      </c>
      <c r="V753" s="93">
        <v>786</v>
      </c>
      <c r="W753" s="12">
        <v>777.7</v>
      </c>
      <c r="X753" s="12">
        <v>800</v>
      </c>
      <c r="Y753" s="12">
        <v>789.2</v>
      </c>
      <c r="Z753" s="12">
        <v>819.3</v>
      </c>
      <c r="AA753" s="12">
        <v>888.65599999999995</v>
      </c>
      <c r="AB753" s="12">
        <v>901.68200000000002</v>
      </c>
      <c r="AC753" s="12">
        <v>938.94799999999987</v>
      </c>
      <c r="AD753" s="12">
        <v>987.91324999999995</v>
      </c>
      <c r="AE753" s="12">
        <v>1003.1199999999999</v>
      </c>
    </row>
    <row r="754" spans="1:35" x14ac:dyDescent="0.2">
      <c r="A754" s="30" t="s">
        <v>324</v>
      </c>
      <c r="B754" s="154" t="s">
        <v>340</v>
      </c>
      <c r="M754" s="12"/>
      <c r="N754" s="12"/>
      <c r="O754" s="12"/>
      <c r="P754" s="12"/>
      <c r="Q754" s="12"/>
      <c r="R754" s="12"/>
      <c r="S754" s="12"/>
      <c r="T754" s="12"/>
      <c r="U754" s="12">
        <v>126.9</v>
      </c>
      <c r="V754" s="93">
        <v>130.30000000000001</v>
      </c>
      <c r="W754" s="12">
        <v>122</v>
      </c>
      <c r="X754" s="12">
        <v>120.2</v>
      </c>
      <c r="Y754" s="12">
        <v>121</v>
      </c>
      <c r="Z754" s="12">
        <v>130.19999999999999</v>
      </c>
      <c r="AA754" s="12">
        <v>143.03100000000001</v>
      </c>
      <c r="AB754" s="12">
        <v>140.33500000000001</v>
      </c>
      <c r="AC754" s="12">
        <v>143.75399999999999</v>
      </c>
      <c r="AD754" s="12">
        <v>145.88249999999999</v>
      </c>
      <c r="AE754" s="12">
        <v>144.001</v>
      </c>
    </row>
    <row r="755" spans="1:35" x14ac:dyDescent="0.2">
      <c r="A755" s="30" t="s">
        <v>325</v>
      </c>
      <c r="B755" s="154" t="s">
        <v>341</v>
      </c>
      <c r="M755" s="12"/>
      <c r="N755" s="12"/>
      <c r="O755" s="12"/>
      <c r="P755" s="12"/>
      <c r="Q755" s="12"/>
      <c r="R755" s="12"/>
      <c r="S755" s="12"/>
      <c r="T755" s="12"/>
      <c r="U755" s="12">
        <v>68.3</v>
      </c>
      <c r="V755" s="93">
        <v>64.599999999999994</v>
      </c>
      <c r="W755" s="12">
        <v>66.099999999999994</v>
      </c>
      <c r="X755" s="12">
        <v>62.2</v>
      </c>
      <c r="Y755" s="12">
        <v>58.1</v>
      </c>
      <c r="Z755" s="12">
        <v>60.3</v>
      </c>
      <c r="AA755" s="12">
        <v>57.887</v>
      </c>
      <c r="AB755" s="12">
        <v>65.126000000000005</v>
      </c>
      <c r="AC755" s="12">
        <v>59.899000000000001</v>
      </c>
      <c r="AD755" s="12">
        <v>52.575000000000003</v>
      </c>
      <c r="AE755" s="12">
        <v>54.529000000000003</v>
      </c>
    </row>
    <row r="756" spans="1:35" ht="25.5" x14ac:dyDescent="0.2">
      <c r="A756" s="30" t="s">
        <v>326</v>
      </c>
      <c r="B756" s="154" t="s">
        <v>342</v>
      </c>
      <c r="M756" s="12"/>
      <c r="N756" s="12"/>
      <c r="O756" s="12"/>
      <c r="P756" s="12"/>
      <c r="Q756" s="12"/>
      <c r="R756" s="12"/>
      <c r="S756" s="12"/>
      <c r="T756" s="12"/>
      <c r="U756" s="12">
        <v>63.7</v>
      </c>
      <c r="V756" s="93">
        <v>55</v>
      </c>
      <c r="W756" s="12">
        <v>54.7</v>
      </c>
      <c r="X756" s="12">
        <v>52.3</v>
      </c>
      <c r="Y756" s="12">
        <v>49.5</v>
      </c>
      <c r="Z756" s="12">
        <v>55.8</v>
      </c>
      <c r="AA756" s="12">
        <v>59.962000000000003</v>
      </c>
      <c r="AB756" s="12">
        <v>57.789000000000001</v>
      </c>
      <c r="AC756" s="12">
        <v>48.097999999999999</v>
      </c>
      <c r="AD756" s="12">
        <v>52.123249999999999</v>
      </c>
      <c r="AE756" s="12">
        <v>63.795000000000002</v>
      </c>
    </row>
    <row r="757" spans="1:35" x14ac:dyDescent="0.2">
      <c r="A757" s="30" t="s">
        <v>327</v>
      </c>
      <c r="B757" s="154" t="s">
        <v>343</v>
      </c>
      <c r="M757" s="12"/>
      <c r="N757" s="12"/>
      <c r="O757" s="12"/>
      <c r="P757" s="12"/>
      <c r="Q757" s="12"/>
      <c r="R757" s="12"/>
      <c r="S757" s="12"/>
      <c r="T757" s="12"/>
      <c r="U757" s="12">
        <v>8.1</v>
      </c>
      <c r="V757" s="93">
        <v>6.3</v>
      </c>
      <c r="W757" s="12">
        <v>7.6</v>
      </c>
      <c r="X757" s="12">
        <v>6.7</v>
      </c>
      <c r="Y757" s="12">
        <v>7.5</v>
      </c>
      <c r="Z757" s="12">
        <v>5</v>
      </c>
      <c r="AA757" s="12">
        <v>6.2990000000000004</v>
      </c>
      <c r="AB757" s="12">
        <v>4.8319999999999999</v>
      </c>
      <c r="AC757" s="12">
        <v>4.2510000000000003</v>
      </c>
      <c r="AD757" s="12">
        <v>6.4964999999999993</v>
      </c>
      <c r="AE757" s="12">
        <v>5.45</v>
      </c>
    </row>
    <row r="758" spans="1:35" x14ac:dyDescent="0.2">
      <c r="A758" s="30" t="s">
        <v>328</v>
      </c>
      <c r="B758" s="154" t="s">
        <v>344</v>
      </c>
      <c r="M758" s="12"/>
      <c r="N758" s="12"/>
      <c r="O758" s="12"/>
      <c r="P758" s="12"/>
      <c r="Q758" s="12"/>
      <c r="R758" s="12"/>
      <c r="S758" s="12"/>
      <c r="T758" s="12"/>
      <c r="U758" s="12">
        <v>21.7</v>
      </c>
      <c r="V758" s="93">
        <v>23.6</v>
      </c>
      <c r="W758" s="12">
        <v>21</v>
      </c>
      <c r="X758" s="12">
        <v>18</v>
      </c>
      <c r="Y758" s="12">
        <v>17.100000000000001</v>
      </c>
      <c r="Z758" s="12">
        <v>19.100000000000001</v>
      </c>
      <c r="AA758" s="12">
        <v>25.538</v>
      </c>
      <c r="AB758" s="12">
        <v>24.518000000000001</v>
      </c>
      <c r="AC758" s="12">
        <v>26.422000000000001</v>
      </c>
      <c r="AD758" s="12">
        <v>27.147500000000001</v>
      </c>
      <c r="AE758" s="12">
        <v>24.236999999999998</v>
      </c>
    </row>
    <row r="759" spans="1:35" x14ac:dyDescent="0.2">
      <c r="A759" s="30" t="s">
        <v>329</v>
      </c>
      <c r="B759" s="154" t="s">
        <v>345</v>
      </c>
      <c r="M759" s="12"/>
      <c r="N759" s="12"/>
      <c r="O759" s="12"/>
      <c r="P759" s="12"/>
      <c r="Q759" s="12"/>
      <c r="R759" s="12"/>
      <c r="S759" s="12"/>
      <c r="T759" s="12"/>
      <c r="U759" s="12">
        <v>21.9</v>
      </c>
      <c r="V759" s="93">
        <v>19.7</v>
      </c>
      <c r="W759" s="12">
        <v>22.3</v>
      </c>
      <c r="X759" s="12">
        <v>23.5</v>
      </c>
      <c r="Y759" s="12">
        <v>24.7</v>
      </c>
      <c r="Z759" s="12">
        <v>23.6</v>
      </c>
      <c r="AA759" s="12">
        <v>19.033999999999999</v>
      </c>
      <c r="AB759" s="12">
        <v>23.013000000000002</v>
      </c>
      <c r="AC759" s="12">
        <v>24.846</v>
      </c>
      <c r="AD759" s="12">
        <v>29.3705</v>
      </c>
      <c r="AE759" s="12">
        <v>30.748999999999999</v>
      </c>
    </row>
    <row r="760" spans="1:35" ht="25.5" x14ac:dyDescent="0.2">
      <c r="A760" s="30" t="s">
        <v>330</v>
      </c>
      <c r="B760" s="154" t="s">
        <v>346</v>
      </c>
      <c r="M760" s="12"/>
      <c r="N760" s="12"/>
      <c r="O760" s="12"/>
      <c r="P760" s="12"/>
      <c r="Q760" s="12"/>
      <c r="R760" s="12"/>
      <c r="S760" s="12"/>
      <c r="T760" s="12"/>
      <c r="U760" s="12">
        <v>77.8</v>
      </c>
      <c r="V760" s="93">
        <v>70</v>
      </c>
      <c r="W760" s="12">
        <v>69</v>
      </c>
      <c r="X760" s="12">
        <v>71.900000000000006</v>
      </c>
      <c r="Y760" s="12">
        <v>71.599999999999994</v>
      </c>
      <c r="Z760" s="12">
        <v>68.3</v>
      </c>
      <c r="AA760" s="12">
        <v>73.766999999999996</v>
      </c>
      <c r="AB760" s="12">
        <v>72.608000000000004</v>
      </c>
      <c r="AC760" s="12">
        <v>80.116</v>
      </c>
      <c r="AD760" s="12">
        <v>92.677250000000015</v>
      </c>
      <c r="AE760" s="12">
        <v>82.412000000000006</v>
      </c>
    </row>
    <row r="761" spans="1:35" ht="25.5" x14ac:dyDescent="0.2">
      <c r="A761" s="30" t="s">
        <v>331</v>
      </c>
      <c r="B761" s="154" t="s">
        <v>347</v>
      </c>
      <c r="M761" s="12"/>
      <c r="N761" s="12"/>
      <c r="O761" s="12"/>
      <c r="P761" s="12"/>
      <c r="Q761" s="12"/>
      <c r="R761" s="12"/>
      <c r="S761" s="12"/>
      <c r="T761" s="12"/>
      <c r="U761" s="12">
        <v>99.4</v>
      </c>
      <c r="V761" s="93">
        <v>94.9</v>
      </c>
      <c r="W761" s="12">
        <v>87.8</v>
      </c>
      <c r="X761" s="12">
        <v>90.8</v>
      </c>
      <c r="Y761" s="12">
        <v>94.3</v>
      </c>
      <c r="Z761" s="12">
        <v>102.2</v>
      </c>
      <c r="AA761" s="12">
        <v>105.608</v>
      </c>
      <c r="AB761" s="12">
        <v>101.166</v>
      </c>
      <c r="AC761" s="12">
        <v>104.759</v>
      </c>
      <c r="AD761" s="12">
        <v>118.47825</v>
      </c>
      <c r="AE761" s="12">
        <v>128.245</v>
      </c>
    </row>
    <row r="762" spans="1:35" ht="25.5" x14ac:dyDescent="0.2">
      <c r="A762" s="30" t="s">
        <v>332</v>
      </c>
      <c r="B762" s="154" t="s">
        <v>348</v>
      </c>
      <c r="M762" s="12"/>
      <c r="N762" s="12"/>
      <c r="O762" s="12"/>
      <c r="P762" s="12"/>
      <c r="Q762" s="12"/>
      <c r="R762" s="12"/>
      <c r="S762" s="12"/>
      <c r="T762" s="12"/>
      <c r="U762" s="12">
        <v>84.1</v>
      </c>
      <c r="V762" s="93">
        <v>73.3</v>
      </c>
      <c r="W762" s="12">
        <v>83.3</v>
      </c>
      <c r="X762" s="12">
        <v>94.3</v>
      </c>
      <c r="Y762" s="12">
        <v>76.7</v>
      </c>
      <c r="Z762" s="12">
        <v>74.099999999999994</v>
      </c>
      <c r="AA762" s="12">
        <v>76.793000000000006</v>
      </c>
      <c r="AB762" s="12">
        <v>75.021000000000001</v>
      </c>
      <c r="AC762" s="12">
        <v>82.021000000000001</v>
      </c>
      <c r="AD762" s="12">
        <v>76.116500000000002</v>
      </c>
      <c r="AE762" s="12">
        <v>82.197999999999993</v>
      </c>
    </row>
    <row r="763" spans="1:35" x14ac:dyDescent="0.2">
      <c r="A763" s="30" t="s">
        <v>333</v>
      </c>
      <c r="B763" s="154" t="s">
        <v>349</v>
      </c>
      <c r="M763" s="12"/>
      <c r="N763" s="12"/>
      <c r="O763" s="12"/>
      <c r="P763" s="12"/>
      <c r="Q763" s="12"/>
      <c r="R763" s="12"/>
      <c r="S763" s="12"/>
      <c r="T763" s="12"/>
      <c r="U763" s="12">
        <v>68</v>
      </c>
      <c r="V763" s="93">
        <v>56</v>
      </c>
      <c r="W763" s="12">
        <v>53.5</v>
      </c>
      <c r="X763" s="12">
        <v>51.2</v>
      </c>
      <c r="Y763" s="12">
        <v>49.1</v>
      </c>
      <c r="Z763" s="12">
        <v>50.8</v>
      </c>
      <c r="AA763" s="12">
        <v>55.646000000000001</v>
      </c>
      <c r="AB763" s="12">
        <v>52.871000000000002</v>
      </c>
      <c r="AC763" s="12">
        <v>60.487000000000002</v>
      </c>
      <c r="AD763" s="12">
        <v>65.007750000000001</v>
      </c>
      <c r="AE763" s="12">
        <v>63.533000000000001</v>
      </c>
    </row>
    <row r="764" spans="1:35" x14ac:dyDescent="0.2">
      <c r="A764" s="30" t="s">
        <v>334</v>
      </c>
      <c r="B764" s="154" t="s">
        <v>350</v>
      </c>
      <c r="M764" s="12"/>
      <c r="N764" s="12"/>
      <c r="O764" s="12"/>
      <c r="P764" s="12"/>
      <c r="Q764" s="12"/>
      <c r="R764" s="12"/>
      <c r="S764" s="12"/>
      <c r="T764" s="12"/>
      <c r="U764" s="12">
        <v>49.5</v>
      </c>
      <c r="V764" s="93">
        <v>45.7</v>
      </c>
      <c r="W764" s="12">
        <v>43.4</v>
      </c>
      <c r="X764" s="12">
        <v>44.1</v>
      </c>
      <c r="Y764" s="12">
        <v>45.9</v>
      </c>
      <c r="Z764" s="12">
        <v>51.4</v>
      </c>
      <c r="AA764" s="12">
        <v>57.832000000000001</v>
      </c>
      <c r="AB764" s="12">
        <v>62.777000000000001</v>
      </c>
      <c r="AC764" s="12">
        <v>65.328999999999994</v>
      </c>
      <c r="AD764" s="12">
        <v>68.604500000000002</v>
      </c>
      <c r="AE764" s="12">
        <v>69.355000000000004</v>
      </c>
    </row>
    <row r="765" spans="1:35" x14ac:dyDescent="0.2">
      <c r="A765" s="30" t="s">
        <v>335</v>
      </c>
      <c r="B765" s="154" t="s">
        <v>351</v>
      </c>
      <c r="M765" s="12"/>
      <c r="N765" s="12"/>
      <c r="O765" s="12"/>
      <c r="P765" s="12"/>
      <c r="Q765" s="12"/>
      <c r="R765" s="12"/>
      <c r="S765" s="12"/>
      <c r="T765" s="12"/>
      <c r="U765" s="12">
        <v>85.2</v>
      </c>
      <c r="V765" s="93">
        <v>75.900000000000006</v>
      </c>
      <c r="W765" s="12">
        <v>82.5</v>
      </c>
      <c r="X765" s="12">
        <v>95.5</v>
      </c>
      <c r="Y765" s="12">
        <v>106.9</v>
      </c>
      <c r="Z765" s="12">
        <v>112.4</v>
      </c>
      <c r="AA765" s="12">
        <v>131.54599999999999</v>
      </c>
      <c r="AB765" s="12">
        <v>144.35900000000001</v>
      </c>
      <c r="AC765" s="12">
        <v>154.95699999999999</v>
      </c>
      <c r="AD765" s="12">
        <v>167.22575000000001</v>
      </c>
      <c r="AE765" s="12">
        <v>172.49799999999999</v>
      </c>
    </row>
    <row r="766" spans="1:35" ht="25.5" x14ac:dyDescent="0.2">
      <c r="A766" s="30" t="s">
        <v>336</v>
      </c>
      <c r="B766" s="154" t="s">
        <v>352</v>
      </c>
      <c r="M766" s="12"/>
      <c r="N766" s="12"/>
      <c r="O766" s="12"/>
      <c r="P766" s="12"/>
      <c r="Q766" s="12"/>
      <c r="R766" s="12"/>
      <c r="S766" s="12"/>
      <c r="T766" s="12"/>
      <c r="U766" s="12">
        <v>67.2</v>
      </c>
      <c r="V766" s="93">
        <v>70.7</v>
      </c>
      <c r="W766" s="12">
        <v>64.5</v>
      </c>
      <c r="X766" s="12">
        <v>69.400000000000006</v>
      </c>
      <c r="Y766" s="12">
        <v>66.8</v>
      </c>
      <c r="Z766" s="12">
        <v>66.099999999999994</v>
      </c>
      <c r="AA766" s="12">
        <v>75.712999999999994</v>
      </c>
      <c r="AB766" s="12">
        <v>77.268000000000001</v>
      </c>
      <c r="AC766" s="12">
        <v>84.009</v>
      </c>
      <c r="AD766" s="12">
        <v>86.207999999999998</v>
      </c>
      <c r="AE766" s="12">
        <v>82.117999999999995</v>
      </c>
    </row>
    <row r="767" spans="1:35" ht="25.5" x14ac:dyDescent="0.2">
      <c r="A767" s="30" t="s">
        <v>174</v>
      </c>
      <c r="B767" s="154" t="s">
        <v>353</v>
      </c>
      <c r="M767" s="12"/>
      <c r="N767" s="12"/>
      <c r="O767" s="12"/>
      <c r="P767" s="12"/>
      <c r="Q767" s="12"/>
      <c r="R767" s="12"/>
      <c r="S767" s="12"/>
      <c r="T767" s="12"/>
      <c r="U767" s="12">
        <v>33.9</v>
      </c>
      <c r="V767" s="93">
        <v>38.5</v>
      </c>
      <c r="W767" s="12">
        <v>37.4</v>
      </c>
      <c r="X767" s="12">
        <v>38</v>
      </c>
      <c r="Y767" s="12">
        <v>35.9</v>
      </c>
      <c r="Z767" s="12">
        <v>31.4</v>
      </c>
      <c r="AA767" s="12">
        <v>37.036000000000001</v>
      </c>
      <c r="AB767" s="12">
        <v>34.084000000000003</v>
      </c>
      <c r="AC767" s="12">
        <v>33.774999999999999</v>
      </c>
      <c r="AD767" s="12">
        <v>34.343499999999999</v>
      </c>
      <c r="AE767" s="12">
        <v>40.811</v>
      </c>
      <c r="AG767" s="3">
        <f>+AE767/AE784</f>
        <v>9.1310643682872335E-3</v>
      </c>
      <c r="AH767" s="3">
        <f>+Z767/Z784</f>
        <v>8.0661734484175907E-3</v>
      </c>
      <c r="AI767" s="3">
        <f>+U767/U784</f>
        <v>8.8090845308317952E-3</v>
      </c>
    </row>
    <row r="768" spans="1:35" ht="38.25" x14ac:dyDescent="0.2">
      <c r="A768" s="30" t="s">
        <v>337</v>
      </c>
      <c r="B768" s="154" t="s">
        <v>195</v>
      </c>
      <c r="M768" s="12"/>
      <c r="N768" s="12"/>
      <c r="O768" s="12"/>
      <c r="P768" s="12"/>
      <c r="Q768" s="12"/>
      <c r="R768" s="12"/>
      <c r="S768" s="12"/>
      <c r="T768" s="12"/>
      <c r="U768" s="12">
        <v>47.5</v>
      </c>
      <c r="V768" s="93">
        <v>46.3</v>
      </c>
      <c r="W768" s="12">
        <v>47.3</v>
      </c>
      <c r="X768" s="12">
        <v>51.5</v>
      </c>
      <c r="Y768" s="12">
        <v>63.4</v>
      </c>
      <c r="Z768" s="12">
        <v>61.4</v>
      </c>
      <c r="AA768" s="12">
        <v>55.939</v>
      </c>
      <c r="AB768" s="12">
        <v>56.463000000000001</v>
      </c>
      <c r="AC768" s="12">
        <v>59.997999999999998</v>
      </c>
      <c r="AD768" s="12">
        <v>55.560749999999999</v>
      </c>
      <c r="AE768" s="12">
        <v>58.917999999999999</v>
      </c>
    </row>
    <row r="769" spans="1:33" x14ac:dyDescent="0.2">
      <c r="A769" s="30" t="s">
        <v>176</v>
      </c>
      <c r="B769" s="154" t="s">
        <v>196</v>
      </c>
      <c r="M769" s="12"/>
      <c r="N769" s="12"/>
      <c r="O769" s="12"/>
      <c r="P769" s="12"/>
      <c r="Q769" s="12"/>
      <c r="R769" s="12"/>
      <c r="S769" s="12"/>
      <c r="T769" s="12"/>
      <c r="U769" s="12">
        <v>308.3</v>
      </c>
      <c r="V769" s="93">
        <v>287.89999999999998</v>
      </c>
      <c r="W769" s="12">
        <v>273.5</v>
      </c>
      <c r="X769" s="12">
        <v>260.7</v>
      </c>
      <c r="Y769" s="12">
        <v>243.2</v>
      </c>
      <c r="Z769" s="12">
        <v>245.5</v>
      </c>
      <c r="AA769" s="12">
        <v>258.375</v>
      </c>
      <c r="AB769" s="12">
        <v>271.88099999999997</v>
      </c>
      <c r="AC769" s="12">
        <v>277.79300000000001</v>
      </c>
      <c r="AD769" s="12">
        <v>302.85150000000004</v>
      </c>
      <c r="AE769" s="12">
        <v>332.56799999999998</v>
      </c>
    </row>
    <row r="770" spans="1:33" x14ac:dyDescent="0.2">
      <c r="A770" s="30" t="s">
        <v>177</v>
      </c>
      <c r="B770" s="154" t="s">
        <v>197</v>
      </c>
      <c r="M770" s="12"/>
      <c r="N770" s="12"/>
      <c r="O770" s="12"/>
      <c r="P770" s="12"/>
      <c r="Q770" s="12"/>
      <c r="R770" s="12"/>
      <c r="S770" s="12"/>
      <c r="T770" s="12"/>
      <c r="U770" s="12">
        <v>571.79999999999995</v>
      </c>
      <c r="V770" s="93">
        <v>540.29999999999995</v>
      </c>
      <c r="W770" s="12">
        <v>530.6</v>
      </c>
      <c r="X770" s="12">
        <v>534.70000000000005</v>
      </c>
      <c r="Y770" s="12">
        <v>539.29999999999995</v>
      </c>
      <c r="Z770" s="12">
        <v>528.6</v>
      </c>
      <c r="AA770" s="12">
        <v>548.21900000000005</v>
      </c>
      <c r="AB770" s="12">
        <v>539.40499999999997</v>
      </c>
      <c r="AC770" s="12">
        <v>544.00900000000001</v>
      </c>
      <c r="AD770" s="12">
        <v>550.47524999999996</v>
      </c>
      <c r="AE770" s="12">
        <v>548.553</v>
      </c>
    </row>
    <row r="771" spans="1:33" x14ac:dyDescent="0.2">
      <c r="A771" s="30" t="s">
        <v>839</v>
      </c>
      <c r="B771" s="154"/>
      <c r="M771" s="12"/>
      <c r="N771" s="12"/>
      <c r="O771" s="12"/>
      <c r="P771" s="12"/>
      <c r="Q771" s="12"/>
      <c r="R771" s="12"/>
      <c r="S771" s="12"/>
      <c r="T771" s="12"/>
      <c r="U771" s="12">
        <v>379.92599999999999</v>
      </c>
      <c r="V771" s="93">
        <v>350.76400000000001</v>
      </c>
      <c r="W771" s="12">
        <v>352.71600000000001</v>
      </c>
      <c r="X771" s="12">
        <v>353.58100000000002</v>
      </c>
      <c r="Y771" s="12">
        <v>354.839</v>
      </c>
      <c r="Z771" s="12">
        <v>347.89</v>
      </c>
      <c r="AA771" s="12">
        <v>361.35599999999999</v>
      </c>
      <c r="AB771" s="12">
        <v>369.09399999999999</v>
      </c>
      <c r="AC771" s="12">
        <v>368.42700000000002</v>
      </c>
      <c r="AD771" s="12">
        <v>368.29475000000002</v>
      </c>
      <c r="AE771" s="12">
        <v>360.47399999999999</v>
      </c>
    </row>
    <row r="772" spans="1:33" x14ac:dyDescent="0.2">
      <c r="A772" s="30" t="s">
        <v>178</v>
      </c>
      <c r="B772" s="154" t="s">
        <v>198</v>
      </c>
      <c r="M772" s="12"/>
      <c r="N772" s="12"/>
      <c r="O772" s="12"/>
      <c r="P772" s="12"/>
      <c r="Q772" s="12"/>
      <c r="R772" s="12"/>
      <c r="S772" s="12"/>
      <c r="T772" s="12"/>
      <c r="U772" s="12">
        <v>258.10000000000002</v>
      </c>
      <c r="V772" s="93">
        <v>251.9</v>
      </c>
      <c r="W772" s="12">
        <v>254.2</v>
      </c>
      <c r="X772" s="12">
        <v>255</v>
      </c>
      <c r="Y772" s="12">
        <v>258.5</v>
      </c>
      <c r="Z772" s="12">
        <v>259.5</v>
      </c>
      <c r="AA772" s="12">
        <v>258.77199999999999</v>
      </c>
      <c r="AB772" s="12">
        <v>268.64600000000002</v>
      </c>
      <c r="AC772" s="12">
        <v>277.13</v>
      </c>
      <c r="AD772" s="12">
        <v>293.61824999999999</v>
      </c>
      <c r="AE772" s="12">
        <v>289.21100000000001</v>
      </c>
    </row>
    <row r="773" spans="1:33" x14ac:dyDescent="0.2">
      <c r="A773" s="30" t="s">
        <v>179</v>
      </c>
      <c r="B773" s="154" t="s">
        <v>199</v>
      </c>
      <c r="M773" s="12"/>
      <c r="N773" s="12"/>
      <c r="O773" s="12"/>
      <c r="P773" s="12"/>
      <c r="Q773" s="12"/>
      <c r="R773" s="12"/>
      <c r="S773" s="12"/>
      <c r="T773" s="12"/>
      <c r="U773" s="12">
        <v>157.69999999999999</v>
      </c>
      <c r="V773" s="93">
        <v>151.30000000000001</v>
      </c>
      <c r="W773" s="12">
        <v>149.1</v>
      </c>
      <c r="X773" s="12">
        <v>157.5</v>
      </c>
      <c r="Y773" s="12">
        <v>161.80000000000001</v>
      </c>
      <c r="Z773" s="12">
        <v>158</v>
      </c>
      <c r="AA773" s="12">
        <v>168.14699999999999</v>
      </c>
      <c r="AB773" s="12">
        <v>183.328</v>
      </c>
      <c r="AC773" s="12">
        <v>192.82900000000001</v>
      </c>
      <c r="AD773" s="12">
        <v>189.4375</v>
      </c>
      <c r="AE773" s="12">
        <v>180.14</v>
      </c>
    </row>
    <row r="774" spans="1:33" x14ac:dyDescent="0.2">
      <c r="A774" s="30" t="s">
        <v>180</v>
      </c>
      <c r="B774" s="154" t="s">
        <v>200</v>
      </c>
      <c r="M774" s="12"/>
      <c r="N774" s="12"/>
      <c r="O774" s="12"/>
      <c r="P774" s="12"/>
      <c r="Q774" s="12"/>
      <c r="R774" s="12"/>
      <c r="S774" s="12"/>
      <c r="T774" s="12"/>
      <c r="U774" s="12">
        <v>95.5</v>
      </c>
      <c r="V774" s="93">
        <v>89.7</v>
      </c>
      <c r="W774" s="12">
        <v>94.4</v>
      </c>
      <c r="X774" s="12">
        <v>89.8</v>
      </c>
      <c r="Y774" s="12">
        <v>102</v>
      </c>
      <c r="Z774" s="12">
        <v>111</v>
      </c>
      <c r="AA774" s="12">
        <v>102.761</v>
      </c>
      <c r="AB774" s="12">
        <v>102.56399999999999</v>
      </c>
      <c r="AC774" s="12">
        <v>119.624</v>
      </c>
      <c r="AD774" s="12">
        <v>109.85</v>
      </c>
      <c r="AE774" s="12">
        <v>116.304</v>
      </c>
    </row>
    <row r="775" spans="1:33" x14ac:dyDescent="0.2">
      <c r="A775" s="30" t="s">
        <v>181</v>
      </c>
      <c r="B775" s="154" t="s">
        <v>201</v>
      </c>
      <c r="M775" s="12"/>
      <c r="N775" s="12"/>
      <c r="O775" s="12"/>
      <c r="P775" s="12"/>
      <c r="Q775" s="12"/>
      <c r="R775" s="12"/>
      <c r="S775" s="12"/>
      <c r="T775" s="12"/>
      <c r="U775" s="12">
        <v>93.5</v>
      </c>
      <c r="V775" s="93">
        <v>95.8</v>
      </c>
      <c r="W775" s="12">
        <v>90.6</v>
      </c>
      <c r="X775" s="12">
        <v>90.7</v>
      </c>
      <c r="Y775" s="12">
        <v>91.6</v>
      </c>
      <c r="Z775" s="12">
        <v>96.1</v>
      </c>
      <c r="AA775" s="12">
        <v>95.212999999999994</v>
      </c>
      <c r="AB775" s="12">
        <v>87.372</v>
      </c>
      <c r="AC775" s="12">
        <v>94.998000000000005</v>
      </c>
      <c r="AD775" s="12">
        <v>93.563999999999993</v>
      </c>
      <c r="AE775" s="12">
        <v>89.994</v>
      </c>
    </row>
    <row r="776" spans="1:33" x14ac:dyDescent="0.2">
      <c r="A776" s="30" t="s">
        <v>182</v>
      </c>
      <c r="B776" s="154" t="s">
        <v>202</v>
      </c>
      <c r="M776" s="12"/>
      <c r="N776" s="12"/>
      <c r="O776" s="12"/>
      <c r="P776" s="12"/>
      <c r="Q776" s="12"/>
      <c r="R776" s="12"/>
      <c r="S776" s="12"/>
      <c r="T776" s="12"/>
      <c r="U776" s="12">
        <v>20.3</v>
      </c>
      <c r="V776" s="93">
        <v>20.2</v>
      </c>
      <c r="W776" s="12">
        <v>20.8</v>
      </c>
      <c r="X776" s="12">
        <v>21.8</v>
      </c>
      <c r="Y776" s="12">
        <v>23.1</v>
      </c>
      <c r="Z776" s="12">
        <v>20.6</v>
      </c>
      <c r="AA776" s="12">
        <v>20.196000000000002</v>
      </c>
      <c r="AB776" s="12">
        <v>18.844000000000001</v>
      </c>
      <c r="AC776" s="12">
        <v>21.684999999999999</v>
      </c>
      <c r="AD776" s="12">
        <v>26.044750000000001</v>
      </c>
      <c r="AE776" s="12">
        <v>26.292999999999999</v>
      </c>
    </row>
    <row r="777" spans="1:33" x14ac:dyDescent="0.2">
      <c r="A777" s="30" t="s">
        <v>183</v>
      </c>
      <c r="B777" s="154" t="s">
        <v>203</v>
      </c>
      <c r="M777" s="12"/>
      <c r="N777" s="12"/>
      <c r="O777" s="12"/>
      <c r="P777" s="12"/>
      <c r="Q777" s="12"/>
      <c r="R777" s="12"/>
      <c r="S777" s="12"/>
      <c r="T777" s="12"/>
      <c r="U777" s="12">
        <v>145.4</v>
      </c>
      <c r="V777" s="93">
        <v>137</v>
      </c>
      <c r="W777" s="12">
        <v>135.30000000000001</v>
      </c>
      <c r="X777" s="12">
        <v>134.19999999999999</v>
      </c>
      <c r="Y777" s="12">
        <v>131.1</v>
      </c>
      <c r="Z777" s="12">
        <v>148.80000000000001</v>
      </c>
      <c r="AA777" s="12">
        <v>151.608</v>
      </c>
      <c r="AB777" s="12">
        <v>156.90299999999999</v>
      </c>
      <c r="AC777" s="12">
        <v>151.59700000000001</v>
      </c>
      <c r="AD777" s="12">
        <v>156.70625000000001</v>
      </c>
      <c r="AE777" s="12">
        <v>152.964</v>
      </c>
    </row>
    <row r="778" spans="1:33" ht="25.5" x14ac:dyDescent="0.2">
      <c r="A778" s="30" t="s">
        <v>184</v>
      </c>
      <c r="B778" s="154" t="s">
        <v>204</v>
      </c>
      <c r="M778" s="12"/>
      <c r="N778" s="12"/>
      <c r="O778" s="12"/>
      <c r="P778" s="12"/>
      <c r="Q778" s="12"/>
      <c r="R778" s="12"/>
      <c r="S778" s="12"/>
      <c r="T778" s="12"/>
      <c r="U778" s="12">
        <v>104.2</v>
      </c>
      <c r="V778" s="93">
        <v>114.4</v>
      </c>
      <c r="W778" s="12">
        <v>107.8</v>
      </c>
      <c r="X778" s="12">
        <v>110.5</v>
      </c>
      <c r="Y778" s="12">
        <v>131.19999999999999</v>
      </c>
      <c r="Z778" s="12">
        <v>136.9</v>
      </c>
      <c r="AA778" s="12">
        <v>146.18700000000001</v>
      </c>
      <c r="AB778" s="12">
        <v>153.471</v>
      </c>
      <c r="AC778" s="12">
        <v>160.471</v>
      </c>
      <c r="AD778" s="12">
        <v>153.6935</v>
      </c>
      <c r="AE778" s="12">
        <v>149.63900000000001</v>
      </c>
    </row>
    <row r="779" spans="1:33" ht="25.5" x14ac:dyDescent="0.2">
      <c r="A779" s="30" t="s">
        <v>338</v>
      </c>
      <c r="B779" s="154" t="s">
        <v>205</v>
      </c>
      <c r="M779" s="12"/>
      <c r="N779" s="12"/>
      <c r="O779" s="12"/>
      <c r="P779" s="12"/>
      <c r="Q779" s="12"/>
      <c r="R779" s="12"/>
      <c r="S779" s="12"/>
      <c r="T779" s="12"/>
      <c r="U779" s="12">
        <v>286.3</v>
      </c>
      <c r="V779" s="93">
        <v>305.60000000000002</v>
      </c>
      <c r="W779" s="12">
        <v>319.39999999999998</v>
      </c>
      <c r="X779" s="12">
        <v>308.10000000000002</v>
      </c>
      <c r="Y779" s="12">
        <v>322.39999999999998</v>
      </c>
      <c r="Z779" s="12">
        <v>365.8</v>
      </c>
      <c r="AA779" s="12">
        <v>402.548</v>
      </c>
      <c r="AB779" s="12">
        <v>446.38499999999999</v>
      </c>
      <c r="AC779" s="12">
        <v>471.82799999999997</v>
      </c>
      <c r="AD779" s="12">
        <v>460.48075</v>
      </c>
      <c r="AE779" s="12">
        <v>424.21499999999997</v>
      </c>
    </row>
    <row r="780" spans="1:33" x14ac:dyDescent="0.2">
      <c r="A780" s="30" t="s">
        <v>186</v>
      </c>
      <c r="B780" s="154" t="s">
        <v>206</v>
      </c>
      <c r="M780" s="12"/>
      <c r="N780" s="12"/>
      <c r="O780" s="12"/>
      <c r="P780" s="12"/>
      <c r="Q780" s="12"/>
      <c r="R780" s="12"/>
      <c r="S780" s="12"/>
      <c r="T780" s="12"/>
      <c r="U780" s="12">
        <v>309.39999999999998</v>
      </c>
      <c r="V780" s="93">
        <v>315.7</v>
      </c>
      <c r="W780" s="12">
        <v>318.5</v>
      </c>
      <c r="X780" s="12">
        <v>317.7</v>
      </c>
      <c r="Y780" s="12">
        <v>315.60000000000002</v>
      </c>
      <c r="Z780" s="12">
        <v>309.5</v>
      </c>
      <c r="AA780" s="12">
        <v>323.39</v>
      </c>
      <c r="AB780" s="12">
        <v>318.27499999999998</v>
      </c>
      <c r="AC780" s="12">
        <v>321.82</v>
      </c>
      <c r="AD780" s="12">
        <v>324.74549999999999</v>
      </c>
      <c r="AE780" s="12">
        <v>343.84199999999998</v>
      </c>
    </row>
    <row r="781" spans="1:33" x14ac:dyDescent="0.2">
      <c r="A781" s="30" t="s">
        <v>187</v>
      </c>
      <c r="B781" s="154" t="s">
        <v>207</v>
      </c>
      <c r="M781" s="12"/>
      <c r="N781" s="12"/>
      <c r="O781" s="12"/>
      <c r="P781" s="12"/>
      <c r="Q781" s="12"/>
      <c r="R781" s="12"/>
      <c r="S781" s="12"/>
      <c r="T781" s="12"/>
      <c r="U781" s="12">
        <v>243.2</v>
      </c>
      <c r="V781" s="93">
        <v>238.6</v>
      </c>
      <c r="W781" s="12">
        <v>247.7</v>
      </c>
      <c r="X781" s="12">
        <v>251.1</v>
      </c>
      <c r="Y781" s="12">
        <v>263.89999999999998</v>
      </c>
      <c r="Z781" s="12">
        <v>261.60000000000002</v>
      </c>
      <c r="AA781" s="12">
        <v>267.02</v>
      </c>
      <c r="AB781" s="12">
        <v>269.476</v>
      </c>
      <c r="AC781" s="12">
        <v>277.16699999999997</v>
      </c>
      <c r="AD781" s="12">
        <v>285.2235</v>
      </c>
      <c r="AE781" s="12">
        <v>306.05200000000002</v>
      </c>
    </row>
    <row r="782" spans="1:33" x14ac:dyDescent="0.2">
      <c r="A782" s="30" t="s">
        <v>188</v>
      </c>
      <c r="B782" s="154" t="s">
        <v>208</v>
      </c>
      <c r="M782" s="12"/>
      <c r="N782" s="12"/>
      <c r="O782" s="12"/>
      <c r="P782" s="12"/>
      <c r="Q782" s="12"/>
      <c r="R782" s="12"/>
      <c r="S782" s="12"/>
      <c r="T782" s="12"/>
      <c r="U782" s="12">
        <v>64.099999999999994</v>
      </c>
      <c r="V782" s="93">
        <v>57.7</v>
      </c>
      <c r="W782" s="12">
        <v>58.1</v>
      </c>
      <c r="X782" s="12">
        <v>59.9</v>
      </c>
      <c r="Y782" s="12">
        <v>63.1</v>
      </c>
      <c r="Z782" s="12">
        <v>56.1</v>
      </c>
      <c r="AA782" s="12">
        <v>63.152000000000001</v>
      </c>
      <c r="AB782" s="12">
        <v>80.137</v>
      </c>
      <c r="AC782" s="12">
        <v>78.933000000000007</v>
      </c>
      <c r="AD782" s="12">
        <v>70.21875</v>
      </c>
      <c r="AE782" s="12">
        <v>78.963999999999999</v>
      </c>
    </row>
    <row r="783" spans="1:33" x14ac:dyDescent="0.2">
      <c r="A783" s="30" t="s">
        <v>339</v>
      </c>
      <c r="B783" s="154" t="s">
        <v>354</v>
      </c>
      <c r="M783" s="12"/>
      <c r="N783" s="12"/>
      <c r="O783" s="12"/>
      <c r="P783" s="12"/>
      <c r="Q783" s="12"/>
      <c r="R783" s="12"/>
      <c r="S783" s="12"/>
      <c r="T783" s="12"/>
      <c r="U783" s="12">
        <v>90.7</v>
      </c>
      <c r="V783" s="93">
        <v>87.4</v>
      </c>
      <c r="W783" s="12">
        <v>86</v>
      </c>
      <c r="X783" s="12">
        <v>82.3</v>
      </c>
      <c r="Y783" s="12">
        <v>90.1</v>
      </c>
      <c r="Z783" s="12">
        <v>90.6</v>
      </c>
      <c r="AA783" s="12">
        <v>99.033000000000001</v>
      </c>
      <c r="AB783" s="12">
        <v>102.46899999999999</v>
      </c>
      <c r="AC783" s="12">
        <v>100.108</v>
      </c>
      <c r="AD783" s="12">
        <v>97.468499999999992</v>
      </c>
      <c r="AE783" s="12">
        <v>102.56200000000001</v>
      </c>
    </row>
    <row r="784" spans="1:33" x14ac:dyDescent="0.2">
      <c r="A784" s="30" t="s">
        <v>3</v>
      </c>
      <c r="B784" s="154" t="s">
        <v>355</v>
      </c>
      <c r="M784" s="12"/>
      <c r="N784" s="12"/>
      <c r="O784" s="12"/>
      <c r="P784" s="12"/>
      <c r="Q784" s="12"/>
      <c r="R784" s="12"/>
      <c r="S784" s="12"/>
      <c r="T784" s="12"/>
      <c r="U784" s="12">
        <v>3848.3</v>
      </c>
      <c r="V784" s="93">
        <v>3747.8</v>
      </c>
      <c r="W784" s="12">
        <v>3732.4</v>
      </c>
      <c r="X784" s="12">
        <v>3759</v>
      </c>
      <c r="Y784" s="12">
        <v>3827.2</v>
      </c>
      <c r="Z784" s="12">
        <v>3892.8</v>
      </c>
      <c r="AA784" s="12">
        <v>4100.8389999999999</v>
      </c>
      <c r="AB784" s="12">
        <v>4210.4970000000003</v>
      </c>
      <c r="AC784" s="12">
        <v>4351.6369999999997</v>
      </c>
      <c r="AD784" s="12">
        <v>4421.3824999999997</v>
      </c>
      <c r="AE784" s="12">
        <v>4469.4679999999998</v>
      </c>
      <c r="AG784" s="3">
        <f>+AE784/Z784</f>
        <v>1.148137073571722</v>
      </c>
    </row>
    <row r="785" spans="1:33" x14ac:dyDescent="0.2">
      <c r="A785" s="30" t="s">
        <v>357</v>
      </c>
      <c r="B785" s="154" t="s">
        <v>358</v>
      </c>
      <c r="M785" s="12"/>
      <c r="N785" s="12"/>
      <c r="O785" s="12"/>
      <c r="P785" s="12"/>
      <c r="Q785" s="12"/>
      <c r="R785" s="12"/>
      <c r="S785" s="12"/>
      <c r="T785" s="12"/>
      <c r="U785" s="12">
        <v>1240</v>
      </c>
      <c r="V785" s="93">
        <v>1167.4000000000001</v>
      </c>
      <c r="W785" s="12">
        <v>1147.0999999999999</v>
      </c>
      <c r="X785" s="12">
        <v>1161.2</v>
      </c>
      <c r="Y785" s="12">
        <v>1140.8</v>
      </c>
      <c r="Z785" s="12">
        <v>1165.0999999999999</v>
      </c>
      <c r="AA785" s="12">
        <v>1249.326</v>
      </c>
      <c r="AB785" s="12">
        <v>1273.2439999999999</v>
      </c>
      <c r="AC785" s="12">
        <v>1319.0119999999997</v>
      </c>
      <c r="AD785" s="12">
        <v>1389.84475</v>
      </c>
      <c r="AE785" s="12">
        <v>1445.8799999999997</v>
      </c>
    </row>
    <row r="786" spans="1:33" x14ac:dyDescent="0.2">
      <c r="A786" s="30" t="s">
        <v>356</v>
      </c>
      <c r="B786" s="154" t="s">
        <v>359</v>
      </c>
      <c r="M786" s="12"/>
      <c r="N786" s="12"/>
      <c r="O786" s="12"/>
      <c r="P786" s="12"/>
      <c r="Q786" s="12"/>
      <c r="R786" s="12"/>
      <c r="S786" s="12"/>
      <c r="T786" s="12"/>
      <c r="U786" s="12">
        <v>2440.1999999999998</v>
      </c>
      <c r="V786" s="93">
        <v>2405.6</v>
      </c>
      <c r="W786" s="12">
        <v>2412.4</v>
      </c>
      <c r="X786" s="12">
        <v>2413.1999999999998</v>
      </c>
      <c r="Y786" s="12">
        <v>2493.8000000000002</v>
      </c>
      <c r="Z786" s="12">
        <v>2543.1</v>
      </c>
      <c r="AA786" s="12">
        <v>2646.2460000000001</v>
      </c>
      <c r="AB786" s="12">
        <v>2727.2739999999999</v>
      </c>
      <c r="AC786" s="12">
        <v>2812.1990000000001</v>
      </c>
      <c r="AD786" s="12">
        <v>2811.5264999999999</v>
      </c>
      <c r="AE786" s="12">
        <v>2808.7329999999997</v>
      </c>
    </row>
    <row r="787" spans="1:33" x14ac:dyDescent="0.2">
      <c r="A787" s="30"/>
      <c r="B787" s="154"/>
      <c r="M787" s="12"/>
      <c r="N787" s="12"/>
      <c r="O787" s="12"/>
      <c r="P787" s="12"/>
      <c r="Q787" s="12"/>
      <c r="R787" s="12"/>
      <c r="S787" s="12"/>
      <c r="T787" s="12"/>
      <c r="U787" s="12"/>
      <c r="V787" s="93"/>
      <c r="W787" s="12"/>
      <c r="X787" s="12"/>
      <c r="Y787" s="12"/>
      <c r="Z787" s="12"/>
    </row>
    <row r="788" spans="1:33" x14ac:dyDescent="0.2">
      <c r="A788" s="92" t="s">
        <v>841</v>
      </c>
      <c r="B788" s="154"/>
      <c r="M788" s="12"/>
      <c r="N788" s="12"/>
      <c r="O788" s="12"/>
      <c r="P788" s="12"/>
      <c r="Q788" s="12"/>
      <c r="R788" s="12"/>
      <c r="S788" s="12"/>
      <c r="T788" s="12"/>
      <c r="U788" s="12"/>
      <c r="V788" s="93"/>
      <c r="W788" s="12"/>
      <c r="X788" s="12"/>
      <c r="Y788" s="12"/>
      <c r="Z788" s="12"/>
    </row>
    <row r="789" spans="1:33" x14ac:dyDescent="0.2">
      <c r="A789" s="156" t="s">
        <v>171</v>
      </c>
      <c r="B789" s="157" t="s">
        <v>191</v>
      </c>
      <c r="M789" s="13">
        <v>59362</v>
      </c>
      <c r="N789" s="13">
        <v>72261</v>
      </c>
      <c r="O789" s="13">
        <v>84542</v>
      </c>
      <c r="P789" s="13">
        <v>89446</v>
      </c>
      <c r="Q789" s="13">
        <v>97219</v>
      </c>
      <c r="R789" s="13">
        <v>103190</v>
      </c>
      <c r="S789" s="13">
        <v>112388</v>
      </c>
      <c r="T789" s="13">
        <v>122231</v>
      </c>
      <c r="U789" s="13">
        <v>133570</v>
      </c>
      <c r="V789" s="59">
        <v>137101</v>
      </c>
      <c r="W789" s="13">
        <v>143861</v>
      </c>
      <c r="X789" s="13">
        <v>153301</v>
      </c>
      <c r="Y789" s="13">
        <v>164136</v>
      </c>
      <c r="Z789" s="13">
        <v>171679</v>
      </c>
      <c r="AA789" s="166">
        <v>180251</v>
      </c>
      <c r="AB789" s="166">
        <v>189136</v>
      </c>
      <c r="AC789" s="167">
        <v>204385</v>
      </c>
      <c r="AD789" s="167">
        <v>230638</v>
      </c>
      <c r="AE789" s="167">
        <v>255664</v>
      </c>
      <c r="AF789" s="13" t="s">
        <v>840</v>
      </c>
    </row>
    <row r="790" spans="1:33" x14ac:dyDescent="0.2">
      <c r="A790" s="97" t="s">
        <v>308</v>
      </c>
      <c r="B790" s="158"/>
      <c r="M790" s="13"/>
      <c r="N790" s="13"/>
      <c r="O790" s="13"/>
      <c r="P790" s="13"/>
      <c r="Q790" s="13"/>
      <c r="R790" s="13"/>
      <c r="S790" s="13"/>
      <c r="T790" s="13"/>
      <c r="U790" s="13"/>
      <c r="V790" s="59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</row>
    <row r="791" spans="1:33" x14ac:dyDescent="0.2">
      <c r="A791" s="30" t="s">
        <v>309</v>
      </c>
      <c r="B791" s="160" t="s">
        <v>318</v>
      </c>
      <c r="M791" s="13">
        <v>70024</v>
      </c>
      <c r="N791" s="13">
        <v>86198</v>
      </c>
      <c r="O791" s="13">
        <v>99638</v>
      </c>
      <c r="P791" s="13">
        <v>110496</v>
      </c>
      <c r="Q791" s="13">
        <v>115348</v>
      </c>
      <c r="R791" s="13">
        <v>124781</v>
      </c>
      <c r="S791" s="13">
        <v>137012</v>
      </c>
      <c r="T791" s="13">
        <v>135735</v>
      </c>
      <c r="U791" s="13">
        <v>150087</v>
      </c>
      <c r="V791" s="59">
        <v>149948</v>
      </c>
      <c r="W791" s="13">
        <v>148585</v>
      </c>
      <c r="X791" s="13">
        <v>155252</v>
      </c>
      <c r="Y791" s="13">
        <v>136096</v>
      </c>
      <c r="Z791" s="13">
        <v>147590</v>
      </c>
      <c r="AA791" s="13"/>
      <c r="AB791" s="13"/>
      <c r="AC791" s="13"/>
      <c r="AD791" s="13"/>
      <c r="AE791" s="13"/>
      <c r="AF791" s="13"/>
    </row>
    <row r="792" spans="1:33" x14ac:dyDescent="0.2">
      <c r="A792" s="156" t="s">
        <v>172</v>
      </c>
      <c r="B792" s="157" t="s">
        <v>192</v>
      </c>
      <c r="M792" s="13">
        <v>109046</v>
      </c>
      <c r="N792" s="13">
        <v>124755</v>
      </c>
      <c r="O792" s="13">
        <v>135770</v>
      </c>
      <c r="P792" s="13">
        <v>142882</v>
      </c>
      <c r="Q792" s="13">
        <v>158945</v>
      </c>
      <c r="R792" s="13">
        <v>171465</v>
      </c>
      <c r="S792" s="13">
        <v>190530</v>
      </c>
      <c r="T792" s="13">
        <v>202985</v>
      </c>
      <c r="U792" s="13">
        <v>225650</v>
      </c>
      <c r="V792" s="59">
        <v>244051</v>
      </c>
      <c r="W792" s="13">
        <v>234243</v>
      </c>
      <c r="X792" s="13">
        <v>254607</v>
      </c>
      <c r="Y792" s="13">
        <v>271012</v>
      </c>
      <c r="Z792" s="13">
        <v>281096</v>
      </c>
      <c r="AA792" s="166">
        <v>287036</v>
      </c>
      <c r="AB792" s="166">
        <v>289665</v>
      </c>
      <c r="AC792" s="167">
        <v>299354</v>
      </c>
      <c r="AD792" s="167">
        <v>332985</v>
      </c>
      <c r="AE792" s="167">
        <v>375494</v>
      </c>
      <c r="AF792" s="13"/>
    </row>
    <row r="793" spans="1:33" x14ac:dyDescent="0.2">
      <c r="A793" s="156" t="s">
        <v>173</v>
      </c>
      <c r="B793" s="161" t="s">
        <v>193</v>
      </c>
      <c r="M793" s="13">
        <v>88031</v>
      </c>
      <c r="N793" s="13">
        <v>100964</v>
      </c>
      <c r="O793" s="13">
        <v>113707</v>
      </c>
      <c r="P793" s="13">
        <v>123914</v>
      </c>
      <c r="Q793" s="13">
        <v>136354</v>
      </c>
      <c r="R793" s="13">
        <v>145997</v>
      </c>
      <c r="S793" s="13">
        <v>158597</v>
      </c>
      <c r="T793" s="13">
        <v>172277</v>
      </c>
      <c r="U793" s="13">
        <v>183081</v>
      </c>
      <c r="V793" s="59">
        <v>190331</v>
      </c>
      <c r="W793" s="13">
        <v>200692</v>
      </c>
      <c r="X793" s="13">
        <v>213281</v>
      </c>
      <c r="Y793" s="13">
        <v>230877</v>
      </c>
      <c r="Z793" s="13">
        <v>241787</v>
      </c>
      <c r="AA793" s="166">
        <v>253162</v>
      </c>
      <c r="AB793" s="166">
        <v>263877</v>
      </c>
      <c r="AC793" s="167">
        <v>279336</v>
      </c>
      <c r="AD793" s="167">
        <v>311879</v>
      </c>
      <c r="AE793" s="167">
        <v>344495</v>
      </c>
      <c r="AF793" s="3">
        <f>+AE793/AE815</f>
        <v>1.0441045877621287</v>
      </c>
      <c r="AG793" s="3">
        <f>+Z793/Z815</f>
        <v>1.0479944866804789</v>
      </c>
    </row>
    <row r="794" spans="1:33" ht="25.5" x14ac:dyDescent="0.2">
      <c r="A794" s="156" t="s">
        <v>174</v>
      </c>
      <c r="B794" s="157" t="s">
        <v>194</v>
      </c>
      <c r="M794" s="13">
        <v>133658</v>
      </c>
      <c r="N794" s="13">
        <v>153100</v>
      </c>
      <c r="O794" s="13">
        <v>176269</v>
      </c>
      <c r="P794" s="13">
        <v>198733</v>
      </c>
      <c r="Q794" s="13">
        <v>223541</v>
      </c>
      <c r="R794" s="13">
        <v>243039</v>
      </c>
      <c r="S794" s="13">
        <v>265912</v>
      </c>
      <c r="T794" s="13">
        <v>294241</v>
      </c>
      <c r="U794" s="13">
        <v>321569</v>
      </c>
      <c r="V794" s="59">
        <v>345035</v>
      </c>
      <c r="W794" s="13">
        <v>363900</v>
      </c>
      <c r="X794" s="13">
        <v>379606</v>
      </c>
      <c r="Y794" s="13">
        <v>404073</v>
      </c>
      <c r="Z794" s="13">
        <v>410516</v>
      </c>
      <c r="AA794" s="166">
        <v>422444</v>
      </c>
      <c r="AB794" s="166">
        <v>439282</v>
      </c>
      <c r="AC794" s="167">
        <v>454361</v>
      </c>
      <c r="AD794" s="167">
        <v>498280</v>
      </c>
      <c r="AE794" s="167">
        <v>546640</v>
      </c>
      <c r="AF794" s="13"/>
    </row>
    <row r="795" spans="1:33" x14ac:dyDescent="0.2">
      <c r="A795" s="97" t="s">
        <v>310</v>
      </c>
      <c r="B795" s="161" t="s">
        <v>319</v>
      </c>
      <c r="M795" s="13">
        <v>91090</v>
      </c>
      <c r="N795" s="13">
        <v>104198</v>
      </c>
      <c r="O795" s="13">
        <v>117362</v>
      </c>
      <c r="P795" s="13">
        <v>128163</v>
      </c>
      <c r="Q795" s="13">
        <v>140928</v>
      </c>
      <c r="R795" s="13">
        <v>151023</v>
      </c>
      <c r="S795" s="13">
        <v>164100</v>
      </c>
      <c r="T795" s="13">
        <v>177702</v>
      </c>
      <c r="U795" s="13">
        <v>188817</v>
      </c>
      <c r="V795" s="59">
        <v>197594</v>
      </c>
      <c r="W795" s="13">
        <v>207975</v>
      </c>
      <c r="X795" s="13">
        <v>220399</v>
      </c>
      <c r="Y795" s="13">
        <v>238135</v>
      </c>
      <c r="Z795" s="13">
        <v>248682</v>
      </c>
      <c r="AA795" s="13"/>
      <c r="AB795" s="13"/>
      <c r="AC795" s="13"/>
      <c r="AD795" s="13"/>
      <c r="AE795" s="13"/>
      <c r="AF795" s="13"/>
    </row>
    <row r="796" spans="1:33" ht="25.5" x14ac:dyDescent="0.2">
      <c r="A796" s="156" t="s">
        <v>175</v>
      </c>
      <c r="B796" s="161" t="s">
        <v>195</v>
      </c>
      <c r="M796" s="13">
        <v>83938</v>
      </c>
      <c r="N796" s="13">
        <v>95214</v>
      </c>
      <c r="O796" s="13">
        <v>108585</v>
      </c>
      <c r="P796" s="13">
        <v>119341</v>
      </c>
      <c r="Q796" s="13">
        <v>129486</v>
      </c>
      <c r="R796" s="13">
        <v>140699</v>
      </c>
      <c r="S796" s="13">
        <v>151912</v>
      </c>
      <c r="T796" s="13">
        <v>164572</v>
      </c>
      <c r="U796" s="13">
        <v>178049</v>
      </c>
      <c r="V796" s="59">
        <v>181818</v>
      </c>
      <c r="W796" s="13">
        <v>193604</v>
      </c>
      <c r="X796" s="13">
        <v>207614</v>
      </c>
      <c r="Y796" s="13">
        <v>223206</v>
      </c>
      <c r="Z796" s="13">
        <v>224649</v>
      </c>
      <c r="AA796" s="166">
        <v>224447</v>
      </c>
      <c r="AB796" s="166">
        <v>230574</v>
      </c>
      <c r="AC796" s="167">
        <v>234037</v>
      </c>
      <c r="AD796" s="167">
        <v>269090</v>
      </c>
      <c r="AE796" s="167">
        <v>300387</v>
      </c>
      <c r="AF796" s="13"/>
    </row>
    <row r="797" spans="1:33" x14ac:dyDescent="0.2">
      <c r="A797" s="97" t="s">
        <v>360</v>
      </c>
      <c r="B797" s="158" t="s">
        <v>320</v>
      </c>
      <c r="M797" s="13">
        <v>90716</v>
      </c>
      <c r="N797" s="13">
        <v>103720</v>
      </c>
      <c r="O797" s="13">
        <v>116890</v>
      </c>
      <c r="P797" s="13">
        <v>127675</v>
      </c>
      <c r="Q797" s="13">
        <v>140274</v>
      </c>
      <c r="R797" s="13">
        <v>150406</v>
      </c>
      <c r="S797" s="13">
        <v>163363</v>
      </c>
      <c r="T797" s="13">
        <v>176911</v>
      </c>
      <c r="U797" s="13">
        <v>188182</v>
      </c>
      <c r="V797" s="59">
        <v>196505</v>
      </c>
      <c r="W797" s="13">
        <v>207004</v>
      </c>
      <c r="X797" s="13">
        <v>219602</v>
      </c>
      <c r="Y797" s="13">
        <v>237213</v>
      </c>
      <c r="Z797" s="13">
        <v>247196</v>
      </c>
      <c r="AA797" s="166">
        <v>257866</v>
      </c>
      <c r="AB797" s="166">
        <v>268272</v>
      </c>
      <c r="AC797" s="167">
        <v>282634</v>
      </c>
      <c r="AD797" s="167">
        <v>315745</v>
      </c>
      <c r="AE797" s="167">
        <v>348680</v>
      </c>
      <c r="AF797" s="13"/>
    </row>
    <row r="798" spans="1:33" x14ac:dyDescent="0.2">
      <c r="A798" s="97" t="s">
        <v>176</v>
      </c>
      <c r="B798" s="158" t="s">
        <v>196</v>
      </c>
      <c r="M798" s="13">
        <v>64288</v>
      </c>
      <c r="N798" s="13">
        <v>79368</v>
      </c>
      <c r="O798" s="13">
        <v>86324</v>
      </c>
      <c r="P798" s="13">
        <v>94193</v>
      </c>
      <c r="Q798" s="13">
        <v>100124</v>
      </c>
      <c r="R798" s="13">
        <v>106608</v>
      </c>
      <c r="S798" s="13">
        <v>117626</v>
      </c>
      <c r="T798" s="13">
        <v>136301</v>
      </c>
      <c r="U798" s="13">
        <v>146475</v>
      </c>
      <c r="V798" s="59">
        <v>152204</v>
      </c>
      <c r="W798" s="13">
        <v>153130</v>
      </c>
      <c r="X798" s="13">
        <v>156682</v>
      </c>
      <c r="Y798" s="13">
        <v>163649</v>
      </c>
      <c r="Z798" s="13">
        <v>177680</v>
      </c>
      <c r="AA798" s="166">
        <v>185680</v>
      </c>
      <c r="AB798" s="166">
        <v>196947</v>
      </c>
      <c r="AC798" s="167">
        <v>201095</v>
      </c>
      <c r="AD798" s="167">
        <v>227524</v>
      </c>
      <c r="AE798" s="167">
        <v>254711</v>
      </c>
      <c r="AF798" s="13"/>
    </row>
    <row r="799" spans="1:33" x14ac:dyDescent="0.2">
      <c r="A799" s="156" t="s">
        <v>177</v>
      </c>
      <c r="B799" s="161" t="s">
        <v>197</v>
      </c>
      <c r="M799" s="13">
        <v>78417</v>
      </c>
      <c r="N799" s="13">
        <v>91303</v>
      </c>
      <c r="O799" s="13">
        <v>106709</v>
      </c>
      <c r="P799" s="13">
        <v>115922</v>
      </c>
      <c r="Q799" s="13">
        <v>122538</v>
      </c>
      <c r="R799" s="13">
        <v>131068</v>
      </c>
      <c r="S799" s="13">
        <v>145243</v>
      </c>
      <c r="T799" s="13">
        <v>158077</v>
      </c>
      <c r="U799" s="13">
        <v>171780</v>
      </c>
      <c r="V799" s="59">
        <v>175207</v>
      </c>
      <c r="W799" s="13">
        <v>185812</v>
      </c>
      <c r="X799" s="13">
        <v>196942</v>
      </c>
      <c r="Y799" s="13">
        <v>212521</v>
      </c>
      <c r="Z799" s="13">
        <v>217483</v>
      </c>
      <c r="AA799" s="166">
        <v>223882</v>
      </c>
      <c r="AB799" s="166">
        <v>230036</v>
      </c>
      <c r="AC799" s="167">
        <v>243716</v>
      </c>
      <c r="AD799" s="167">
        <v>273810</v>
      </c>
      <c r="AE799" s="167">
        <v>304112</v>
      </c>
      <c r="AF799" s="13"/>
    </row>
    <row r="800" spans="1:33" x14ac:dyDescent="0.2">
      <c r="A800" s="156" t="s">
        <v>178</v>
      </c>
      <c r="B800" s="157" t="s">
        <v>198</v>
      </c>
      <c r="M800" s="13">
        <v>87473</v>
      </c>
      <c r="N800" s="13">
        <v>100148</v>
      </c>
      <c r="O800" s="13">
        <v>112577</v>
      </c>
      <c r="P800" s="13">
        <v>124419</v>
      </c>
      <c r="Q800" s="13">
        <v>137526</v>
      </c>
      <c r="R800" s="13">
        <v>149068</v>
      </c>
      <c r="S800" s="13">
        <v>162091</v>
      </c>
      <c r="T800" s="13">
        <v>173776</v>
      </c>
      <c r="U800" s="13">
        <v>186376</v>
      </c>
      <c r="V800" s="59">
        <v>196350</v>
      </c>
      <c r="W800" s="13">
        <v>200129</v>
      </c>
      <c r="X800" s="13">
        <v>210226</v>
      </c>
      <c r="Y800" s="13">
        <v>217794</v>
      </c>
      <c r="Z800" s="13">
        <v>223351</v>
      </c>
      <c r="AA800" s="166">
        <v>230138</v>
      </c>
      <c r="AB800" s="166">
        <v>239147</v>
      </c>
      <c r="AC800" s="167">
        <v>247562</v>
      </c>
      <c r="AD800" s="167">
        <v>279507</v>
      </c>
      <c r="AE800" s="167">
        <v>310196</v>
      </c>
      <c r="AF800" s="13"/>
      <c r="AG800" s="3">
        <f>+Z800/Z815</f>
        <v>0.9680860285895091</v>
      </c>
    </row>
    <row r="801" spans="1:32" x14ac:dyDescent="0.2">
      <c r="A801" s="156" t="s">
        <v>179</v>
      </c>
      <c r="B801" s="161" t="s">
        <v>199</v>
      </c>
      <c r="M801" s="13">
        <v>55276</v>
      </c>
      <c r="N801" s="13">
        <v>66358</v>
      </c>
      <c r="O801" s="13">
        <v>77756</v>
      </c>
      <c r="P801" s="13">
        <v>87115</v>
      </c>
      <c r="Q801" s="13">
        <v>90089</v>
      </c>
      <c r="R801" s="13">
        <v>95823</v>
      </c>
      <c r="S801" s="13">
        <v>102908</v>
      </c>
      <c r="T801" s="13">
        <v>112222</v>
      </c>
      <c r="U801" s="13">
        <v>120600</v>
      </c>
      <c r="V801" s="59">
        <v>122561</v>
      </c>
      <c r="W801" s="13">
        <v>122699</v>
      </c>
      <c r="X801" s="13">
        <v>125757</v>
      </c>
      <c r="Y801" s="13">
        <v>139731</v>
      </c>
      <c r="Z801" s="13">
        <v>146742</v>
      </c>
      <c r="AA801" s="166">
        <v>152874</v>
      </c>
      <c r="AB801" s="166">
        <v>157560</v>
      </c>
      <c r="AC801" s="167">
        <v>165969</v>
      </c>
      <c r="AD801" s="167">
        <v>189489</v>
      </c>
      <c r="AE801" s="167">
        <v>211984</v>
      </c>
      <c r="AF801" s="13"/>
    </row>
    <row r="802" spans="1:32" x14ac:dyDescent="0.2">
      <c r="A802" s="156" t="s">
        <v>180</v>
      </c>
      <c r="B802" s="157" t="s">
        <v>200</v>
      </c>
      <c r="M802" s="13">
        <v>169984</v>
      </c>
      <c r="N802" s="13">
        <v>203466</v>
      </c>
      <c r="O802" s="13">
        <v>234040</v>
      </c>
      <c r="P802" s="13">
        <v>250308</v>
      </c>
      <c r="Q802" s="13">
        <v>273606</v>
      </c>
      <c r="R802" s="13">
        <v>288876</v>
      </c>
      <c r="S802" s="13">
        <v>306792</v>
      </c>
      <c r="T802" s="13">
        <v>328902</v>
      </c>
      <c r="U802" s="13">
        <v>358217</v>
      </c>
      <c r="V802" s="59">
        <v>366752</v>
      </c>
      <c r="W802" s="13">
        <v>368113</v>
      </c>
      <c r="X802" s="13">
        <v>392963</v>
      </c>
      <c r="Y802" s="13">
        <v>410045</v>
      </c>
      <c r="Z802" s="13">
        <v>426944</v>
      </c>
      <c r="AA802" s="166">
        <v>449412</v>
      </c>
      <c r="AB802" s="166">
        <v>460122</v>
      </c>
      <c r="AC802" s="167">
        <v>479625</v>
      </c>
      <c r="AD802" s="167">
        <v>510675</v>
      </c>
      <c r="AE802" s="167">
        <v>561443</v>
      </c>
      <c r="AF802" s="13"/>
    </row>
    <row r="803" spans="1:32" x14ac:dyDescent="0.2">
      <c r="A803" s="156" t="s">
        <v>181</v>
      </c>
      <c r="B803" s="161" t="s">
        <v>201</v>
      </c>
      <c r="M803" s="13">
        <v>189818</v>
      </c>
      <c r="N803" s="13">
        <v>217018</v>
      </c>
      <c r="O803" s="13">
        <v>241654</v>
      </c>
      <c r="P803" s="13">
        <v>274081</v>
      </c>
      <c r="Q803" s="13">
        <v>324295</v>
      </c>
      <c r="R803" s="13">
        <v>349809</v>
      </c>
      <c r="S803" s="13">
        <v>401580</v>
      </c>
      <c r="T803" s="13">
        <v>390511</v>
      </c>
      <c r="U803" s="13">
        <v>431601</v>
      </c>
      <c r="V803" s="59">
        <v>427508</v>
      </c>
      <c r="W803" s="13">
        <v>433458</v>
      </c>
      <c r="X803" s="13">
        <v>456980</v>
      </c>
      <c r="Y803" s="13">
        <v>459744</v>
      </c>
      <c r="Z803" s="13">
        <v>470690</v>
      </c>
      <c r="AA803" s="166">
        <v>486054</v>
      </c>
      <c r="AB803" s="166">
        <v>493956</v>
      </c>
      <c r="AC803" s="167">
        <v>519027</v>
      </c>
      <c r="AD803" s="167">
        <v>561576</v>
      </c>
      <c r="AE803" s="167">
        <v>608234</v>
      </c>
      <c r="AF803" s="13"/>
    </row>
    <row r="804" spans="1:32" x14ac:dyDescent="0.2">
      <c r="A804" s="156" t="s">
        <v>182</v>
      </c>
      <c r="B804" s="157" t="s">
        <v>202</v>
      </c>
      <c r="M804" s="13">
        <v>89468</v>
      </c>
      <c r="N804" s="13">
        <v>94671</v>
      </c>
      <c r="O804" s="13">
        <v>111627</v>
      </c>
      <c r="P804" s="13">
        <v>122087</v>
      </c>
      <c r="Q804" s="13">
        <v>126388</v>
      </c>
      <c r="R804" s="13">
        <v>134409</v>
      </c>
      <c r="S804" s="13">
        <v>145550</v>
      </c>
      <c r="T804" s="13">
        <v>159225</v>
      </c>
      <c r="U804" s="13">
        <v>169845</v>
      </c>
      <c r="V804" s="59">
        <v>177747</v>
      </c>
      <c r="W804" s="13">
        <v>182903</v>
      </c>
      <c r="X804" s="13">
        <v>184829</v>
      </c>
      <c r="Y804" s="13">
        <v>219287</v>
      </c>
      <c r="Z804" s="13">
        <v>209751</v>
      </c>
      <c r="AA804" s="166">
        <v>214163</v>
      </c>
      <c r="AB804" s="166">
        <v>221125</v>
      </c>
      <c r="AC804" s="167">
        <v>239317</v>
      </c>
      <c r="AD804" s="167">
        <v>281502</v>
      </c>
      <c r="AE804" s="167">
        <v>316079</v>
      </c>
      <c r="AF804" s="13"/>
    </row>
    <row r="805" spans="1:32" x14ac:dyDescent="0.2">
      <c r="A805" s="156" t="s">
        <v>183</v>
      </c>
      <c r="B805" s="161" t="s">
        <v>203</v>
      </c>
      <c r="M805" s="13">
        <v>110626</v>
      </c>
      <c r="N805" s="13">
        <v>136522</v>
      </c>
      <c r="O805" s="13">
        <v>149544</v>
      </c>
      <c r="P805" s="13">
        <v>167758</v>
      </c>
      <c r="Q805" s="13">
        <v>182970</v>
      </c>
      <c r="R805" s="13">
        <v>200830</v>
      </c>
      <c r="S805" s="13">
        <v>212963</v>
      </c>
      <c r="T805" s="13">
        <v>244998</v>
      </c>
      <c r="U805" s="13">
        <v>281150</v>
      </c>
      <c r="V805" s="59">
        <v>292974</v>
      </c>
      <c r="W805" s="13">
        <v>297489</v>
      </c>
      <c r="X805" s="13">
        <v>303292</v>
      </c>
      <c r="Y805" s="13">
        <v>330880</v>
      </c>
      <c r="Z805" s="13">
        <v>322927</v>
      </c>
      <c r="AA805" s="166">
        <v>345198</v>
      </c>
      <c r="AB805" s="166">
        <v>369460</v>
      </c>
      <c r="AC805" s="167">
        <v>392266</v>
      </c>
      <c r="AD805" s="167">
        <v>431838</v>
      </c>
      <c r="AE805" s="167">
        <v>462814</v>
      </c>
      <c r="AF805" s="13"/>
    </row>
    <row r="806" spans="1:32" ht="25.5" x14ac:dyDescent="0.2">
      <c r="A806" s="156" t="s">
        <v>184</v>
      </c>
      <c r="B806" s="157" t="s">
        <v>204</v>
      </c>
      <c r="M806" s="13">
        <v>73108</v>
      </c>
      <c r="N806" s="13">
        <v>89575</v>
      </c>
      <c r="O806" s="13">
        <v>102693</v>
      </c>
      <c r="P806" s="13">
        <v>107250</v>
      </c>
      <c r="Q806" s="13">
        <v>113276</v>
      </c>
      <c r="R806" s="13">
        <v>119555</v>
      </c>
      <c r="S806" s="13">
        <v>128486</v>
      </c>
      <c r="T806" s="13">
        <v>139127</v>
      </c>
      <c r="U806" s="13">
        <v>147125</v>
      </c>
      <c r="V806" s="59">
        <v>149131</v>
      </c>
      <c r="W806" s="13">
        <v>145576</v>
      </c>
      <c r="X806" s="13">
        <v>149675</v>
      </c>
      <c r="Y806" s="13">
        <v>163300</v>
      </c>
      <c r="Z806" s="13">
        <v>169662</v>
      </c>
      <c r="AA806" s="166">
        <v>181338</v>
      </c>
      <c r="AB806" s="166">
        <v>198050</v>
      </c>
      <c r="AC806" s="167">
        <v>215241</v>
      </c>
      <c r="AD806" s="167">
        <v>246072</v>
      </c>
      <c r="AE806" s="167">
        <v>277744</v>
      </c>
      <c r="AF806" s="13"/>
    </row>
    <row r="807" spans="1:32" ht="25.5" x14ac:dyDescent="0.2">
      <c r="A807" s="156" t="s">
        <v>185</v>
      </c>
      <c r="B807" s="158" t="s">
        <v>205</v>
      </c>
      <c r="M807" s="13">
        <v>104288</v>
      </c>
      <c r="N807" s="13">
        <v>131731</v>
      </c>
      <c r="O807" s="13">
        <v>167856</v>
      </c>
      <c r="P807" s="13">
        <v>180866</v>
      </c>
      <c r="Q807" s="13">
        <v>184357</v>
      </c>
      <c r="R807" s="13">
        <v>207356</v>
      </c>
      <c r="S807" s="13">
        <v>223009</v>
      </c>
      <c r="T807" s="13">
        <v>253335</v>
      </c>
      <c r="U807" s="13">
        <v>267657</v>
      </c>
      <c r="V807" s="59">
        <v>234696</v>
      </c>
      <c r="W807" s="13">
        <v>242958</v>
      </c>
      <c r="X807" s="13">
        <v>252848</v>
      </c>
      <c r="Y807" s="13">
        <v>247139</v>
      </c>
      <c r="Z807" s="13">
        <v>258803</v>
      </c>
      <c r="AA807" s="166">
        <v>262055</v>
      </c>
      <c r="AB807" s="166">
        <v>282194</v>
      </c>
      <c r="AC807" s="167">
        <v>313084</v>
      </c>
      <c r="AD807" s="167">
        <v>358569</v>
      </c>
      <c r="AE807" s="167">
        <v>392840</v>
      </c>
      <c r="AF807" s="13"/>
    </row>
    <row r="808" spans="1:32" x14ac:dyDescent="0.2">
      <c r="A808" s="156" t="s">
        <v>186</v>
      </c>
      <c r="B808" s="158" t="s">
        <v>206</v>
      </c>
      <c r="M808" s="13">
        <v>81160</v>
      </c>
      <c r="N808" s="13">
        <v>97580</v>
      </c>
      <c r="O808" s="13">
        <v>128536</v>
      </c>
      <c r="P808" s="13">
        <v>162293</v>
      </c>
      <c r="Q808" s="13">
        <v>159803</v>
      </c>
      <c r="R808" s="13">
        <v>181444</v>
      </c>
      <c r="S808" s="13">
        <v>191211</v>
      </c>
      <c r="T808" s="13">
        <v>193250</v>
      </c>
      <c r="U808" s="13">
        <v>204600</v>
      </c>
      <c r="V808" s="59">
        <v>194958</v>
      </c>
      <c r="W808" s="13">
        <v>195930</v>
      </c>
      <c r="X808" s="13">
        <v>192984</v>
      </c>
      <c r="Y808" s="13">
        <v>197344</v>
      </c>
      <c r="Z808" s="13">
        <v>216939</v>
      </c>
      <c r="AA808" s="166">
        <v>245933</v>
      </c>
      <c r="AB808" s="166">
        <v>258200</v>
      </c>
      <c r="AC808" s="167">
        <v>274211</v>
      </c>
      <c r="AD808" s="167">
        <v>297404</v>
      </c>
      <c r="AE808" s="167">
        <v>320233</v>
      </c>
      <c r="AF808" s="13"/>
    </row>
    <row r="809" spans="1:32" x14ac:dyDescent="0.2">
      <c r="A809" s="156" t="s">
        <v>187</v>
      </c>
      <c r="B809" s="162" t="s">
        <v>207</v>
      </c>
      <c r="M809" s="13">
        <v>68372</v>
      </c>
      <c r="N809" s="13">
        <v>78796</v>
      </c>
      <c r="O809" s="13">
        <v>103149</v>
      </c>
      <c r="P809" s="13">
        <v>129995</v>
      </c>
      <c r="Q809" s="13">
        <v>130509</v>
      </c>
      <c r="R809" s="13">
        <v>144100</v>
      </c>
      <c r="S809" s="13">
        <v>151889</v>
      </c>
      <c r="T809" s="13">
        <v>160050</v>
      </c>
      <c r="U809" s="13">
        <v>169977</v>
      </c>
      <c r="V809" s="59">
        <v>161265</v>
      </c>
      <c r="W809" s="13">
        <v>142282</v>
      </c>
      <c r="X809" s="13">
        <v>153832</v>
      </c>
      <c r="Y809" s="13">
        <v>151446</v>
      </c>
      <c r="Z809" s="13">
        <v>151230</v>
      </c>
      <c r="AA809" s="166">
        <v>143047</v>
      </c>
      <c r="AB809" s="166">
        <v>146700</v>
      </c>
      <c r="AC809" s="167">
        <v>154443</v>
      </c>
      <c r="AD809" s="167">
        <v>185037</v>
      </c>
      <c r="AE809" s="167">
        <v>218184</v>
      </c>
      <c r="AF809" s="13"/>
    </row>
    <row r="810" spans="1:32" x14ac:dyDescent="0.2">
      <c r="A810" s="163" t="s">
        <v>312</v>
      </c>
      <c r="B810" s="97"/>
      <c r="M810" s="13"/>
      <c r="N810" s="13"/>
      <c r="O810" s="13"/>
      <c r="P810" s="13"/>
      <c r="Q810" s="13"/>
      <c r="R810" s="13"/>
      <c r="S810" s="13"/>
      <c r="T810" s="13"/>
      <c r="U810" s="13"/>
      <c r="V810" s="59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</row>
    <row r="811" spans="1:32" x14ac:dyDescent="0.2">
      <c r="A811" s="164" t="s">
        <v>313</v>
      </c>
      <c r="B811" s="158" t="s">
        <v>321</v>
      </c>
      <c r="M811" s="13">
        <v>73087</v>
      </c>
      <c r="N811" s="13">
        <v>84888</v>
      </c>
      <c r="O811" s="13">
        <v>110815</v>
      </c>
      <c r="P811" s="13">
        <v>139896</v>
      </c>
      <c r="Q811" s="13">
        <v>141378</v>
      </c>
      <c r="R811" s="13">
        <v>155406</v>
      </c>
      <c r="S811" s="13">
        <v>164827</v>
      </c>
      <c r="T811" s="13">
        <v>174962</v>
      </c>
      <c r="U811" s="13">
        <v>185479</v>
      </c>
      <c r="V811" s="59">
        <v>176524</v>
      </c>
      <c r="W811" s="13">
        <v>176184</v>
      </c>
      <c r="X811" s="13">
        <v>177072</v>
      </c>
      <c r="Y811" s="13">
        <v>196805</v>
      </c>
      <c r="Z811" s="13">
        <v>212440</v>
      </c>
      <c r="AA811" s="166">
        <v>216027</v>
      </c>
      <c r="AB811" s="168">
        <v>220522</v>
      </c>
      <c r="AC811" s="167">
        <v>244867</v>
      </c>
      <c r="AD811" s="167">
        <v>285227</v>
      </c>
      <c r="AE811" s="167">
        <v>331136</v>
      </c>
      <c r="AF811" s="13"/>
    </row>
    <row r="812" spans="1:32" x14ac:dyDescent="0.2">
      <c r="A812" s="164" t="s">
        <v>314</v>
      </c>
      <c r="B812" s="158" t="s">
        <v>322</v>
      </c>
      <c r="M812" s="13">
        <v>57585</v>
      </c>
      <c r="N812" s="13">
        <v>65497</v>
      </c>
      <c r="O812" s="13">
        <v>86946</v>
      </c>
      <c r="P812" s="13">
        <v>109800</v>
      </c>
      <c r="Q812" s="13">
        <v>109655</v>
      </c>
      <c r="R812" s="13">
        <v>122790</v>
      </c>
      <c r="S812" s="13">
        <v>128601</v>
      </c>
      <c r="T812" s="13">
        <v>135331</v>
      </c>
      <c r="U812" s="13">
        <v>149641</v>
      </c>
      <c r="V812" s="59">
        <v>141465</v>
      </c>
      <c r="W812" s="13">
        <v>111841</v>
      </c>
      <c r="X812" s="13">
        <v>123988</v>
      </c>
      <c r="Y812" s="13">
        <v>110789</v>
      </c>
      <c r="Z812" s="13">
        <v>108065</v>
      </c>
      <c r="AA812" s="166">
        <v>105413</v>
      </c>
      <c r="AB812" s="168">
        <v>109799</v>
      </c>
      <c r="AC812" s="167">
        <v>111679</v>
      </c>
      <c r="AD812" s="167">
        <v>133216</v>
      </c>
      <c r="AE812" s="167">
        <v>152136</v>
      </c>
      <c r="AF812" s="13"/>
    </row>
    <row r="813" spans="1:32" x14ac:dyDescent="0.2">
      <c r="A813" s="156" t="s">
        <v>188</v>
      </c>
      <c r="B813" s="157" t="s">
        <v>208</v>
      </c>
      <c r="M813" s="13">
        <v>75318</v>
      </c>
      <c r="N813" s="13">
        <v>87630</v>
      </c>
      <c r="O813" s="13">
        <v>112894</v>
      </c>
      <c r="P813" s="13">
        <v>137826</v>
      </c>
      <c r="Q813" s="13">
        <v>141957</v>
      </c>
      <c r="R813" s="13">
        <v>154312</v>
      </c>
      <c r="S813" s="13">
        <v>161416</v>
      </c>
      <c r="T813" s="13">
        <v>183898</v>
      </c>
      <c r="U813" s="13">
        <v>183813</v>
      </c>
      <c r="V813" s="59">
        <v>179199</v>
      </c>
      <c r="W813" s="13">
        <v>179976</v>
      </c>
      <c r="X813" s="13">
        <v>192407</v>
      </c>
      <c r="Y813" s="13">
        <v>209930</v>
      </c>
      <c r="Z813" s="13">
        <v>216964</v>
      </c>
      <c r="AA813" s="166">
        <v>226327</v>
      </c>
      <c r="AB813" s="166">
        <v>213286</v>
      </c>
      <c r="AC813" s="167">
        <v>227509</v>
      </c>
      <c r="AD813" s="167">
        <v>289154</v>
      </c>
      <c r="AE813" s="167">
        <v>333997</v>
      </c>
      <c r="AF813" s="13"/>
    </row>
    <row r="814" spans="1:32" x14ac:dyDescent="0.2">
      <c r="A814" s="156" t="s">
        <v>189</v>
      </c>
      <c r="B814" s="161" t="s">
        <v>209</v>
      </c>
      <c r="M814" s="13">
        <v>66946</v>
      </c>
      <c r="N814" s="13">
        <v>80752</v>
      </c>
      <c r="O814" s="13">
        <v>91198</v>
      </c>
      <c r="P814" s="13">
        <v>103554</v>
      </c>
      <c r="Q814" s="13">
        <v>127136</v>
      </c>
      <c r="R814" s="13">
        <v>133846</v>
      </c>
      <c r="S814" s="13">
        <v>140893</v>
      </c>
      <c r="T814" s="13">
        <v>153512</v>
      </c>
      <c r="U814" s="13">
        <v>157950</v>
      </c>
      <c r="V814" s="59">
        <v>160375</v>
      </c>
      <c r="W814" s="13">
        <v>150025</v>
      </c>
      <c r="X814" s="13">
        <v>162490</v>
      </c>
      <c r="Y814" s="13">
        <v>175872</v>
      </c>
      <c r="Z814" s="13">
        <v>175236</v>
      </c>
      <c r="AA814" s="166">
        <v>181601</v>
      </c>
      <c r="AB814" s="166">
        <v>193303</v>
      </c>
      <c r="AC814" s="167">
        <v>207222</v>
      </c>
      <c r="AD814" s="167">
        <v>243967</v>
      </c>
      <c r="AE814" s="167">
        <v>271921</v>
      </c>
      <c r="AF814" s="13"/>
    </row>
    <row r="815" spans="1:32" x14ac:dyDescent="0.2">
      <c r="A815" s="97" t="s">
        <v>315</v>
      </c>
      <c r="B815" s="158" t="s">
        <v>323</v>
      </c>
      <c r="M815" s="13">
        <v>87750</v>
      </c>
      <c r="N815" s="13">
        <v>103554</v>
      </c>
      <c r="O815" s="13">
        <v>122481</v>
      </c>
      <c r="P815" s="13">
        <v>137193</v>
      </c>
      <c r="Q815" s="13">
        <v>145523</v>
      </c>
      <c r="R815" s="13">
        <v>158343</v>
      </c>
      <c r="S815" s="13">
        <v>171351</v>
      </c>
      <c r="T815" s="13">
        <v>185018</v>
      </c>
      <c r="U815" s="13">
        <v>198741</v>
      </c>
      <c r="V815" s="59">
        <v>199837</v>
      </c>
      <c r="W815" s="13">
        <v>202525</v>
      </c>
      <c r="X815" s="13">
        <v>213094</v>
      </c>
      <c r="Y815" s="13">
        <v>223060</v>
      </c>
      <c r="Z815" s="13">
        <v>230714</v>
      </c>
      <c r="AA815" s="169">
        <v>237695</v>
      </c>
      <c r="AB815" s="169">
        <v>247924</v>
      </c>
      <c r="AC815" s="170">
        <v>263171</v>
      </c>
      <c r="AD815" s="170">
        <v>297017</v>
      </c>
      <c r="AE815" s="170">
        <v>329943</v>
      </c>
      <c r="AF815" s="13"/>
    </row>
    <row r="816" spans="1:32" x14ac:dyDescent="0.2">
      <c r="A816" s="113" t="s">
        <v>308</v>
      </c>
      <c r="B816" s="158"/>
      <c r="M816" s="13"/>
      <c r="N816" s="13"/>
      <c r="O816" s="13"/>
      <c r="P816" s="13"/>
      <c r="Q816" s="13"/>
      <c r="R816" s="13"/>
      <c r="S816" s="13"/>
      <c r="T816" s="13"/>
      <c r="U816" s="13"/>
      <c r="V816" s="59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</row>
    <row r="817" spans="1:32" x14ac:dyDescent="0.2">
      <c r="A817" s="159" t="s">
        <v>316</v>
      </c>
      <c r="B817" s="154"/>
      <c r="M817" s="13">
        <v>88424</v>
      </c>
      <c r="N817" s="13">
        <v>102834</v>
      </c>
      <c r="O817" s="13">
        <v>116596</v>
      </c>
      <c r="P817" s="13">
        <v>127032</v>
      </c>
      <c r="Q817" s="13">
        <v>138926</v>
      </c>
      <c r="R817" s="13">
        <v>148555</v>
      </c>
      <c r="S817" s="13">
        <v>162531</v>
      </c>
      <c r="T817" s="13">
        <v>177415</v>
      </c>
      <c r="U817" s="13">
        <v>192044</v>
      </c>
      <c r="V817" s="59">
        <v>200304</v>
      </c>
      <c r="W817" s="13">
        <v>206863</v>
      </c>
      <c r="X817" s="13">
        <v>217932</v>
      </c>
      <c r="Y817" s="13">
        <v>233829</v>
      </c>
      <c r="Z817" s="13">
        <v>242293</v>
      </c>
      <c r="AA817" s="13"/>
      <c r="AB817" s="13"/>
      <c r="AC817" s="13"/>
      <c r="AD817" s="13"/>
      <c r="AE817" s="13"/>
      <c r="AF817" s="13"/>
    </row>
    <row r="818" spans="1:32" x14ac:dyDescent="0.2">
      <c r="A818" s="159" t="s">
        <v>317</v>
      </c>
      <c r="B818" s="154"/>
      <c r="M818" s="13">
        <v>86573</v>
      </c>
      <c r="N818" s="13">
        <v>105944</v>
      </c>
      <c r="O818" s="13">
        <v>136884</v>
      </c>
      <c r="P818" s="13">
        <v>160844</v>
      </c>
      <c r="Q818" s="13">
        <v>161559</v>
      </c>
      <c r="R818" s="13">
        <v>182185</v>
      </c>
      <c r="S818" s="13">
        <v>193949</v>
      </c>
      <c r="T818" s="13">
        <v>206225</v>
      </c>
      <c r="U818" s="13">
        <v>219044</v>
      </c>
      <c r="V818" s="59">
        <v>201632</v>
      </c>
      <c r="W818" s="13">
        <v>195980</v>
      </c>
      <c r="X818" s="13">
        <v>203516</v>
      </c>
      <c r="Y818" s="13">
        <v>200027</v>
      </c>
      <c r="Z818" s="13">
        <v>207191</v>
      </c>
      <c r="AA818" s="13"/>
      <c r="AB818" s="13"/>
      <c r="AC818" s="13"/>
      <c r="AD818" s="13"/>
      <c r="AE818" s="13"/>
      <c r="AF818" s="13"/>
    </row>
    <row r="819" spans="1:32" x14ac:dyDescent="0.2">
      <c r="A819" s="30"/>
      <c r="B819" s="154"/>
      <c r="M819" s="12"/>
      <c r="N819" s="12"/>
      <c r="O819" s="12"/>
      <c r="P819" s="12"/>
      <c r="Q819" s="12"/>
      <c r="R819" s="12"/>
      <c r="S819" s="12"/>
      <c r="T819" s="12"/>
      <c r="U819" s="12"/>
      <c r="V819" s="93"/>
      <c r="W819" s="12"/>
      <c r="X819" s="12"/>
      <c r="Y819" s="12"/>
      <c r="Z819" s="12"/>
      <c r="AA819" s="12"/>
    </row>
    <row r="820" spans="1:32" x14ac:dyDescent="0.2">
      <c r="A820" s="92" t="s">
        <v>361</v>
      </c>
      <c r="B820" s="154"/>
      <c r="M820" s="12"/>
      <c r="N820" s="12"/>
      <c r="O820" s="12"/>
      <c r="P820" s="12"/>
      <c r="Q820" s="12"/>
      <c r="R820" s="12"/>
      <c r="S820" s="12"/>
      <c r="T820" s="12"/>
      <c r="U820" s="12"/>
      <c r="V820" s="93"/>
      <c r="W820" s="12"/>
      <c r="X820" s="12"/>
      <c r="Y820" s="12"/>
      <c r="Z820" s="12"/>
      <c r="AA820" s="12"/>
    </row>
    <row r="821" spans="1:32" x14ac:dyDescent="0.2">
      <c r="A821" s="156" t="s">
        <v>171</v>
      </c>
      <c r="B821" s="157" t="s">
        <v>191</v>
      </c>
      <c r="M821" s="12"/>
      <c r="N821" s="12"/>
      <c r="O821" s="12"/>
      <c r="P821" s="12"/>
      <c r="Q821" s="12"/>
      <c r="R821" s="12"/>
      <c r="S821" s="12"/>
      <c r="T821" s="12"/>
      <c r="U821" s="13">
        <v>92029</v>
      </c>
      <c r="V821" s="59">
        <v>94501</v>
      </c>
      <c r="W821" s="13">
        <v>101824</v>
      </c>
      <c r="X821" s="13">
        <v>105925</v>
      </c>
      <c r="Y821" s="13">
        <v>106892</v>
      </c>
      <c r="Z821" s="13">
        <v>112450</v>
      </c>
      <c r="AA821" s="171">
        <v>118065</v>
      </c>
      <c r="AB821" s="171">
        <v>123885</v>
      </c>
      <c r="AC821" s="167">
        <v>135917</v>
      </c>
      <c r="AD821" s="167">
        <v>153374.31899999999</v>
      </c>
      <c r="AE821" s="167">
        <v>170016</v>
      </c>
    </row>
    <row r="822" spans="1:32" x14ac:dyDescent="0.2">
      <c r="A822" s="97" t="s">
        <v>308</v>
      </c>
      <c r="B822" s="158"/>
      <c r="M822" s="12"/>
      <c r="N822" s="12"/>
      <c r="O822" s="12"/>
      <c r="P822" s="12"/>
      <c r="Q822" s="12"/>
      <c r="R822" s="12"/>
      <c r="S822" s="12"/>
      <c r="T822" s="12"/>
      <c r="U822" s="13"/>
      <c r="V822" s="59"/>
      <c r="W822" s="13"/>
      <c r="X822" s="13"/>
      <c r="Y822" s="13"/>
      <c r="Z822" s="13"/>
      <c r="AA822" s="13"/>
    </row>
    <row r="823" spans="1:32" x14ac:dyDescent="0.2">
      <c r="A823" s="30" t="s">
        <v>309</v>
      </c>
      <c r="B823" s="160" t="s">
        <v>318</v>
      </c>
      <c r="M823" s="12"/>
      <c r="N823" s="12"/>
      <c r="O823" s="12"/>
      <c r="P823" s="12"/>
      <c r="Q823" s="12"/>
      <c r="R823" s="12"/>
      <c r="S823" s="12"/>
      <c r="T823" s="12"/>
      <c r="U823" s="13">
        <v>98328</v>
      </c>
      <c r="V823" s="59">
        <v>99114</v>
      </c>
      <c r="W823" s="13">
        <v>103092</v>
      </c>
      <c r="X823" s="13">
        <v>106637</v>
      </c>
      <c r="Y823" s="13">
        <v>88398</v>
      </c>
      <c r="Z823" s="13">
        <v>96672</v>
      </c>
      <c r="AA823" s="171"/>
      <c r="AB823" s="171"/>
      <c r="AC823" s="167"/>
      <c r="AD823" s="167"/>
      <c r="AE823" s="167"/>
    </row>
    <row r="824" spans="1:32" x14ac:dyDescent="0.2">
      <c r="A824" s="156" t="s">
        <v>172</v>
      </c>
      <c r="B824" s="157" t="s">
        <v>192</v>
      </c>
      <c r="M824" s="12"/>
      <c r="N824" s="12"/>
      <c r="O824" s="12"/>
      <c r="P824" s="12"/>
      <c r="Q824" s="12"/>
      <c r="R824" s="12"/>
      <c r="S824" s="12"/>
      <c r="T824" s="12"/>
      <c r="U824" s="13">
        <v>134859</v>
      </c>
      <c r="V824" s="59">
        <v>145477</v>
      </c>
      <c r="W824" s="13">
        <v>148697</v>
      </c>
      <c r="X824" s="13">
        <v>166698</v>
      </c>
      <c r="Y824" s="13">
        <v>174842</v>
      </c>
      <c r="Z824" s="13">
        <v>184120</v>
      </c>
      <c r="AA824" s="171">
        <v>188009</v>
      </c>
      <c r="AB824" s="171">
        <v>189730</v>
      </c>
      <c r="AC824" s="167">
        <v>199071</v>
      </c>
      <c r="AD824" s="167">
        <v>221435.095</v>
      </c>
      <c r="AE824" s="167">
        <v>249702</v>
      </c>
    </row>
    <row r="825" spans="1:32" x14ac:dyDescent="0.2">
      <c r="A825" s="156" t="s">
        <v>173</v>
      </c>
      <c r="B825" s="161" t="s">
        <v>193</v>
      </c>
      <c r="M825" s="12"/>
      <c r="N825" s="12"/>
      <c r="O825" s="12"/>
      <c r="P825" s="12"/>
      <c r="Q825" s="12"/>
      <c r="R825" s="12"/>
      <c r="S825" s="12"/>
      <c r="T825" s="12"/>
      <c r="U825" s="13">
        <v>114962</v>
      </c>
      <c r="V825" s="59">
        <v>119698</v>
      </c>
      <c r="W825" s="13">
        <v>131076</v>
      </c>
      <c r="X825" s="13">
        <v>141281</v>
      </c>
      <c r="Y825" s="13">
        <v>148830</v>
      </c>
      <c r="Z825" s="13">
        <v>158371</v>
      </c>
      <c r="AA825" s="171">
        <v>165821</v>
      </c>
      <c r="AB825" s="171">
        <v>172840</v>
      </c>
      <c r="AC825" s="167">
        <v>185759</v>
      </c>
      <c r="AD825" s="172">
        <v>207399.092</v>
      </c>
      <c r="AE825" s="172">
        <v>229089</v>
      </c>
    </row>
    <row r="826" spans="1:32" ht="25.5" x14ac:dyDescent="0.2">
      <c r="A826" s="156" t="s">
        <v>174</v>
      </c>
      <c r="B826" s="157" t="s">
        <v>194</v>
      </c>
      <c r="M826" s="12"/>
      <c r="N826" s="12"/>
      <c r="O826" s="12"/>
      <c r="P826" s="12"/>
      <c r="Q826" s="12"/>
      <c r="R826" s="12"/>
      <c r="S826" s="12"/>
      <c r="T826" s="12"/>
      <c r="U826" s="13">
        <v>178886</v>
      </c>
      <c r="V826" s="59">
        <v>192562</v>
      </c>
      <c r="W826" s="13">
        <v>213697</v>
      </c>
      <c r="X826" s="13">
        <v>240712</v>
      </c>
      <c r="Y826" s="13">
        <v>258120</v>
      </c>
      <c r="Z826" s="13">
        <v>268888</v>
      </c>
      <c r="AA826" s="171">
        <v>276701</v>
      </c>
      <c r="AB826" s="171">
        <v>287730</v>
      </c>
      <c r="AC826" s="167">
        <v>302150</v>
      </c>
      <c r="AD826" s="167">
        <v>331356.11900000001</v>
      </c>
      <c r="AE826" s="167">
        <v>363516</v>
      </c>
    </row>
    <row r="827" spans="1:32" x14ac:dyDescent="0.2">
      <c r="A827" s="97" t="s">
        <v>310</v>
      </c>
      <c r="B827" s="161" t="s">
        <v>319</v>
      </c>
      <c r="M827" s="12"/>
      <c r="N827" s="12"/>
      <c r="O827" s="12"/>
      <c r="P827" s="12"/>
      <c r="Q827" s="12"/>
      <c r="R827" s="12"/>
      <c r="S827" s="12"/>
      <c r="T827" s="12"/>
      <c r="U827" s="13">
        <v>117611</v>
      </c>
      <c r="V827" s="59">
        <v>123123</v>
      </c>
      <c r="W827" s="13">
        <v>134767</v>
      </c>
      <c r="X827" s="13">
        <v>145541</v>
      </c>
      <c r="Y827" s="13">
        <v>153415</v>
      </c>
      <c r="Z827" s="13">
        <v>162887</v>
      </c>
      <c r="AA827" s="13"/>
    </row>
    <row r="828" spans="1:32" ht="25.5" x14ac:dyDescent="0.2">
      <c r="A828" s="156" t="s">
        <v>175</v>
      </c>
      <c r="B828" s="161" t="s">
        <v>195</v>
      </c>
      <c r="M828" s="12"/>
      <c r="N828" s="12"/>
      <c r="O828" s="12"/>
      <c r="P828" s="12"/>
      <c r="Q828" s="12"/>
      <c r="R828" s="12"/>
      <c r="S828" s="12"/>
      <c r="T828" s="12"/>
      <c r="U828" s="13">
        <v>113096</v>
      </c>
      <c r="V828" s="59">
        <v>116149</v>
      </c>
      <c r="W828" s="13">
        <v>129285</v>
      </c>
      <c r="X828" s="13">
        <v>137343</v>
      </c>
      <c r="Y828" s="13">
        <v>144370</v>
      </c>
      <c r="Z828" s="13">
        <v>147145</v>
      </c>
      <c r="AA828" s="173">
        <v>147012</v>
      </c>
      <c r="AB828" s="173">
        <v>151027</v>
      </c>
      <c r="AC828" s="167">
        <v>155635</v>
      </c>
      <c r="AD828" s="167">
        <v>178944.671</v>
      </c>
      <c r="AE828" s="167">
        <v>199757</v>
      </c>
    </row>
    <row r="829" spans="1:32" x14ac:dyDescent="0.2">
      <c r="A829" s="97" t="s">
        <v>360</v>
      </c>
      <c r="B829" s="158" t="s">
        <v>320</v>
      </c>
      <c r="M829" s="12"/>
      <c r="N829" s="12"/>
      <c r="O829" s="12"/>
      <c r="P829" s="12"/>
      <c r="Q829" s="12"/>
      <c r="R829" s="12"/>
      <c r="S829" s="12"/>
      <c r="T829" s="12"/>
      <c r="U829" s="13">
        <v>117345</v>
      </c>
      <c r="V829" s="59">
        <v>122641</v>
      </c>
      <c r="W829" s="13">
        <v>134397</v>
      </c>
      <c r="X829" s="13">
        <v>145030</v>
      </c>
      <c r="Y829" s="13">
        <v>152856</v>
      </c>
      <c r="Z829" s="13">
        <v>161913</v>
      </c>
      <c r="AA829" s="174">
        <v>168902</v>
      </c>
      <c r="AB829" s="174">
        <v>175719</v>
      </c>
      <c r="AC829" s="175">
        <v>187952</v>
      </c>
      <c r="AD829" s="175">
        <v>209969.89799999999</v>
      </c>
      <c r="AE829" s="175">
        <v>231872</v>
      </c>
    </row>
    <row r="830" spans="1:32" x14ac:dyDescent="0.2">
      <c r="A830" s="97" t="s">
        <v>176</v>
      </c>
      <c r="B830" s="158" t="s">
        <v>196</v>
      </c>
      <c r="M830" s="12"/>
      <c r="N830" s="12"/>
      <c r="O830" s="12"/>
      <c r="P830" s="12"/>
      <c r="Q830" s="12"/>
      <c r="R830" s="12"/>
      <c r="S830" s="12"/>
      <c r="T830" s="12"/>
      <c r="U830" s="13">
        <v>97121</v>
      </c>
      <c r="V830" s="59">
        <v>100809</v>
      </c>
      <c r="W830" s="13">
        <v>105301</v>
      </c>
      <c r="X830" s="13">
        <v>107665</v>
      </c>
      <c r="Y830" s="13">
        <v>106144</v>
      </c>
      <c r="Z830" s="13">
        <v>116381</v>
      </c>
      <c r="AA830" s="171">
        <v>121621</v>
      </c>
      <c r="AB830" s="171">
        <v>129004</v>
      </c>
      <c r="AC830" s="167">
        <v>133731</v>
      </c>
      <c r="AD830" s="167">
        <v>151301.50099999999</v>
      </c>
      <c r="AE830" s="167">
        <v>169381</v>
      </c>
    </row>
    <row r="831" spans="1:32" x14ac:dyDescent="0.2">
      <c r="A831" s="156" t="s">
        <v>177</v>
      </c>
      <c r="B831" s="161" t="s">
        <v>197</v>
      </c>
      <c r="M831" s="12"/>
      <c r="N831" s="12"/>
      <c r="O831" s="12"/>
      <c r="P831" s="12"/>
      <c r="Q831" s="12"/>
      <c r="R831" s="12"/>
      <c r="S831" s="12"/>
      <c r="T831" s="12"/>
      <c r="U831" s="13">
        <v>109707</v>
      </c>
      <c r="V831" s="59">
        <v>112452</v>
      </c>
      <c r="W831" s="13">
        <v>122653</v>
      </c>
      <c r="X831" s="13">
        <v>132374</v>
      </c>
      <c r="Y831" s="13">
        <v>137518</v>
      </c>
      <c r="Z831" s="13">
        <v>142453</v>
      </c>
      <c r="AA831" s="171">
        <v>146643</v>
      </c>
      <c r="AB831" s="171">
        <v>150676</v>
      </c>
      <c r="AC831" s="167">
        <v>162073</v>
      </c>
      <c r="AD831" s="167">
        <v>182082.33600000001</v>
      </c>
      <c r="AE831" s="167">
        <v>202233</v>
      </c>
    </row>
    <row r="832" spans="1:32" x14ac:dyDescent="0.2">
      <c r="A832" s="156" t="s">
        <v>178</v>
      </c>
      <c r="B832" s="157" t="s">
        <v>198</v>
      </c>
      <c r="M832" s="12"/>
      <c r="N832" s="12"/>
      <c r="O832" s="12"/>
      <c r="P832" s="12"/>
      <c r="Q832" s="12"/>
      <c r="R832" s="12"/>
      <c r="S832" s="12"/>
      <c r="T832" s="12"/>
      <c r="U832" s="13">
        <v>116476</v>
      </c>
      <c r="V832" s="59">
        <v>122976</v>
      </c>
      <c r="W832" s="13">
        <v>132805</v>
      </c>
      <c r="X832" s="13">
        <v>139264</v>
      </c>
      <c r="Y832" s="13">
        <v>141214</v>
      </c>
      <c r="Z832" s="13">
        <v>146294</v>
      </c>
      <c r="AA832" s="171">
        <v>150741</v>
      </c>
      <c r="AB832" s="171">
        <v>156642</v>
      </c>
      <c r="AC832" s="167">
        <v>164629</v>
      </c>
      <c r="AD832" s="167">
        <v>185871.85399999999</v>
      </c>
      <c r="AE832" s="167">
        <v>206282</v>
      </c>
    </row>
    <row r="833" spans="1:31" x14ac:dyDescent="0.2">
      <c r="A833" s="156" t="s">
        <v>179</v>
      </c>
      <c r="B833" s="161" t="s">
        <v>199</v>
      </c>
      <c r="M833" s="12"/>
      <c r="N833" s="12"/>
      <c r="O833" s="12"/>
      <c r="P833" s="12"/>
      <c r="Q833" s="12"/>
      <c r="R833" s="12"/>
      <c r="S833" s="12"/>
      <c r="T833" s="12"/>
      <c r="U833" s="13">
        <v>84735</v>
      </c>
      <c r="V833" s="59">
        <v>86356</v>
      </c>
      <c r="W833" s="13">
        <v>89172</v>
      </c>
      <c r="X833" s="13">
        <v>89379</v>
      </c>
      <c r="Y833" s="13">
        <v>91066</v>
      </c>
      <c r="Z833" s="13">
        <v>96119</v>
      </c>
      <c r="AA833" s="171">
        <v>100130</v>
      </c>
      <c r="AB833" s="171">
        <v>103207</v>
      </c>
      <c r="AC833" s="167">
        <v>110373</v>
      </c>
      <c r="AD833" s="167">
        <v>126007.614</v>
      </c>
      <c r="AE833" s="167">
        <v>140967</v>
      </c>
    </row>
    <row r="834" spans="1:31" x14ac:dyDescent="0.2">
      <c r="A834" s="156" t="s">
        <v>180</v>
      </c>
      <c r="B834" s="157" t="s">
        <v>200</v>
      </c>
      <c r="M834" s="12"/>
      <c r="N834" s="12"/>
      <c r="O834" s="12"/>
      <c r="P834" s="12"/>
      <c r="Q834" s="12"/>
      <c r="R834" s="12"/>
      <c r="S834" s="12"/>
      <c r="T834" s="12"/>
      <c r="U834" s="13">
        <v>196581</v>
      </c>
      <c r="V834" s="59">
        <v>202643</v>
      </c>
      <c r="W834" s="13">
        <v>213581</v>
      </c>
      <c r="X834" s="13">
        <v>249890</v>
      </c>
      <c r="Y834" s="13">
        <v>261596</v>
      </c>
      <c r="Z834" s="13">
        <v>279649</v>
      </c>
      <c r="AA834" s="171">
        <v>294365</v>
      </c>
      <c r="AB834" s="171">
        <v>301381</v>
      </c>
      <c r="AC834" s="167">
        <v>318951</v>
      </c>
      <c r="AD834" s="167">
        <v>339599.20899999997</v>
      </c>
      <c r="AE834" s="167">
        <v>373359</v>
      </c>
    </row>
    <row r="835" spans="1:31" x14ac:dyDescent="0.2">
      <c r="A835" s="156" t="s">
        <v>181</v>
      </c>
      <c r="B835" s="161" t="s">
        <v>201</v>
      </c>
      <c r="M835" s="12"/>
      <c r="N835" s="12"/>
      <c r="O835" s="12"/>
      <c r="P835" s="12"/>
      <c r="Q835" s="12"/>
      <c r="R835" s="12"/>
      <c r="S835" s="12"/>
      <c r="T835" s="12"/>
      <c r="U835" s="13">
        <v>231528</v>
      </c>
      <c r="V835" s="59">
        <v>231765</v>
      </c>
      <c r="W835" s="13">
        <v>245949</v>
      </c>
      <c r="X835" s="13">
        <v>289067</v>
      </c>
      <c r="Y835" s="13">
        <v>292700</v>
      </c>
      <c r="Z835" s="13">
        <v>308302</v>
      </c>
      <c r="AA835" s="171">
        <v>318365</v>
      </c>
      <c r="AB835" s="171">
        <v>323541</v>
      </c>
      <c r="AC835" s="167">
        <v>345153</v>
      </c>
      <c r="AD835" s="167">
        <v>373447.46799999999</v>
      </c>
      <c r="AE835" s="167">
        <v>404475</v>
      </c>
    </row>
    <row r="836" spans="1:31" x14ac:dyDescent="0.2">
      <c r="A836" s="156" t="s">
        <v>182</v>
      </c>
      <c r="B836" s="157" t="s">
        <v>202</v>
      </c>
      <c r="M836" s="12"/>
      <c r="N836" s="12"/>
      <c r="O836" s="12"/>
      <c r="P836" s="12"/>
      <c r="Q836" s="12"/>
      <c r="R836" s="12"/>
      <c r="S836" s="12"/>
      <c r="T836" s="12"/>
      <c r="U836" s="13">
        <v>108385</v>
      </c>
      <c r="V836" s="59">
        <v>113454</v>
      </c>
      <c r="W836" s="13">
        <v>121124</v>
      </c>
      <c r="X836" s="13">
        <v>124713</v>
      </c>
      <c r="Y836" s="13">
        <v>141980</v>
      </c>
      <c r="Z836" s="13">
        <v>137387</v>
      </c>
      <c r="AA836" s="171">
        <v>140276</v>
      </c>
      <c r="AB836" s="171">
        <v>144840</v>
      </c>
      <c r="AC836" s="167">
        <v>159149</v>
      </c>
      <c r="AD836" s="167">
        <v>187199.21100000001</v>
      </c>
      <c r="AE836" s="167">
        <v>210189</v>
      </c>
    </row>
    <row r="837" spans="1:31" x14ac:dyDescent="0.2">
      <c r="A837" s="156" t="s">
        <v>183</v>
      </c>
      <c r="B837" s="161" t="s">
        <v>203</v>
      </c>
      <c r="M837" s="12"/>
      <c r="N837" s="12"/>
      <c r="O837" s="12"/>
      <c r="P837" s="12"/>
      <c r="Q837" s="12"/>
      <c r="R837" s="12"/>
      <c r="S837" s="12"/>
      <c r="T837" s="12"/>
      <c r="U837" s="13">
        <v>160676</v>
      </c>
      <c r="V837" s="59">
        <v>168252</v>
      </c>
      <c r="W837" s="13">
        <v>179104</v>
      </c>
      <c r="X837" s="13">
        <v>196826</v>
      </c>
      <c r="Y837" s="13">
        <v>212447</v>
      </c>
      <c r="Z837" s="13">
        <v>211519</v>
      </c>
      <c r="AA837" s="171">
        <v>226103</v>
      </c>
      <c r="AB837" s="171">
        <v>242000</v>
      </c>
      <c r="AC837" s="167">
        <v>260858</v>
      </c>
      <c r="AD837" s="167">
        <v>287172.03000000003</v>
      </c>
      <c r="AE837" s="167">
        <v>307771</v>
      </c>
    </row>
    <row r="838" spans="1:31" ht="25.5" x14ac:dyDescent="0.2">
      <c r="A838" s="156" t="s">
        <v>184</v>
      </c>
      <c r="B838" s="157" t="s">
        <v>204</v>
      </c>
      <c r="M838" s="12"/>
      <c r="N838" s="12"/>
      <c r="O838" s="12"/>
      <c r="P838" s="12"/>
      <c r="Q838" s="12"/>
      <c r="R838" s="12"/>
      <c r="S838" s="12"/>
      <c r="T838" s="12"/>
      <c r="U838" s="13">
        <v>97525</v>
      </c>
      <c r="V838" s="59">
        <v>99393</v>
      </c>
      <c r="W838" s="13">
        <v>102089</v>
      </c>
      <c r="X838" s="13">
        <v>103618</v>
      </c>
      <c r="Y838" s="13">
        <v>106252</v>
      </c>
      <c r="Z838" s="13">
        <v>111126</v>
      </c>
      <c r="AA838" s="171">
        <v>118776</v>
      </c>
      <c r="AB838" s="171">
        <v>129724</v>
      </c>
      <c r="AC838" s="167">
        <v>143136</v>
      </c>
      <c r="AD838" s="167">
        <v>163637.807</v>
      </c>
      <c r="AE838" s="167">
        <v>184701</v>
      </c>
    </row>
    <row r="839" spans="1:31" ht="25.5" x14ac:dyDescent="0.2">
      <c r="A839" s="156" t="s">
        <v>185</v>
      </c>
      <c r="B839" s="158" t="s">
        <v>205</v>
      </c>
      <c r="M839" s="12"/>
      <c r="N839" s="12"/>
      <c r="O839" s="12"/>
      <c r="P839" s="12"/>
      <c r="Q839" s="12"/>
      <c r="R839" s="12"/>
      <c r="S839" s="12"/>
      <c r="T839" s="12"/>
      <c r="U839" s="13">
        <v>152304</v>
      </c>
      <c r="V839" s="59">
        <v>139172</v>
      </c>
      <c r="W839" s="13">
        <v>156291</v>
      </c>
      <c r="X839" s="13">
        <v>161899</v>
      </c>
      <c r="Y839" s="13">
        <v>159287</v>
      </c>
      <c r="Z839" s="13">
        <v>169516</v>
      </c>
      <c r="AA839" s="171">
        <v>171645</v>
      </c>
      <c r="AB839" s="171">
        <v>184837</v>
      </c>
      <c r="AC839" s="167">
        <v>208201</v>
      </c>
      <c r="AD839" s="167">
        <v>238448.21</v>
      </c>
      <c r="AE839" s="167">
        <v>261239</v>
      </c>
    </row>
    <row r="840" spans="1:31" x14ac:dyDescent="0.2">
      <c r="A840" s="156" t="s">
        <v>186</v>
      </c>
      <c r="B840" s="158" t="s">
        <v>206</v>
      </c>
      <c r="M840" s="12"/>
      <c r="N840" s="12"/>
      <c r="O840" s="12"/>
      <c r="P840" s="12"/>
      <c r="Q840" s="12"/>
      <c r="R840" s="12"/>
      <c r="S840" s="12"/>
      <c r="T840" s="12"/>
      <c r="U840" s="13">
        <v>124149</v>
      </c>
      <c r="V840" s="59">
        <v>122229</v>
      </c>
      <c r="W840" s="13">
        <v>133013</v>
      </c>
      <c r="X840" s="13">
        <v>128587</v>
      </c>
      <c r="Y840" s="13">
        <v>128472</v>
      </c>
      <c r="Z840" s="13">
        <v>142095</v>
      </c>
      <c r="AA840" s="171">
        <v>161086</v>
      </c>
      <c r="AB840" s="171">
        <v>169121</v>
      </c>
      <c r="AC840" s="167">
        <v>182350</v>
      </c>
      <c r="AD840" s="167">
        <v>197773.36900000001</v>
      </c>
      <c r="AE840" s="167">
        <v>212955</v>
      </c>
    </row>
    <row r="841" spans="1:31" x14ac:dyDescent="0.2">
      <c r="A841" s="156" t="s">
        <v>187</v>
      </c>
      <c r="B841" s="162" t="s">
        <v>207</v>
      </c>
      <c r="M841" s="12"/>
      <c r="N841" s="12"/>
      <c r="O841" s="12"/>
      <c r="P841" s="12"/>
      <c r="Q841" s="12"/>
      <c r="R841" s="12"/>
      <c r="S841" s="12"/>
      <c r="T841" s="12"/>
      <c r="U841" s="13">
        <v>109752</v>
      </c>
      <c r="V841" s="59">
        <v>107822</v>
      </c>
      <c r="W841" s="13">
        <v>102009</v>
      </c>
      <c r="X841" s="13">
        <v>106552</v>
      </c>
      <c r="Y841" s="13">
        <v>98816</v>
      </c>
      <c r="Z841" s="13">
        <v>99056</v>
      </c>
      <c r="AA841" s="171">
        <v>93696</v>
      </c>
      <c r="AB841" s="171">
        <v>96089</v>
      </c>
      <c r="AC841" s="167">
        <v>102704</v>
      </c>
      <c r="AD841" s="167">
        <v>123049.68399999999</v>
      </c>
      <c r="AE841" s="167">
        <v>145092</v>
      </c>
    </row>
    <row r="842" spans="1:31" x14ac:dyDescent="0.2">
      <c r="A842" s="163" t="s">
        <v>312</v>
      </c>
      <c r="B842" s="97"/>
      <c r="M842" s="12"/>
      <c r="N842" s="12"/>
      <c r="O842" s="12"/>
      <c r="P842" s="12"/>
      <c r="Q842" s="12"/>
      <c r="R842" s="12"/>
      <c r="S842" s="12"/>
      <c r="T842" s="12"/>
      <c r="U842" s="13"/>
      <c r="V842" s="59"/>
      <c r="W842" s="13"/>
      <c r="X842" s="13"/>
      <c r="Y842" s="13"/>
      <c r="Z842" s="13"/>
      <c r="AA842" s="171"/>
      <c r="AB842" s="171"/>
      <c r="AC842" s="167"/>
      <c r="AD842" s="167"/>
      <c r="AE842" s="167"/>
    </row>
    <row r="843" spans="1:31" x14ac:dyDescent="0.2">
      <c r="A843" s="164" t="s">
        <v>313</v>
      </c>
      <c r="B843" s="158" t="s">
        <v>321</v>
      </c>
      <c r="M843" s="12"/>
      <c r="N843" s="12"/>
      <c r="O843" s="12"/>
      <c r="P843" s="12"/>
      <c r="Q843" s="12"/>
      <c r="R843" s="12"/>
      <c r="S843" s="12"/>
      <c r="T843" s="12"/>
      <c r="U843" s="13">
        <v>116211</v>
      </c>
      <c r="V843" s="59">
        <v>114603</v>
      </c>
      <c r="W843" s="13">
        <v>122376</v>
      </c>
      <c r="X843" s="13">
        <v>120156</v>
      </c>
      <c r="Y843" s="13">
        <v>128114</v>
      </c>
      <c r="Z843" s="13">
        <v>139149</v>
      </c>
      <c r="AA843" s="171">
        <v>141497</v>
      </c>
      <c r="AB843" s="102">
        <v>144442</v>
      </c>
      <c r="AC843" s="167">
        <v>162837</v>
      </c>
      <c r="AD843" s="167">
        <v>189676.33199999999</v>
      </c>
      <c r="AE843" s="167">
        <v>220205</v>
      </c>
    </row>
    <row r="844" spans="1:31" x14ac:dyDescent="0.2">
      <c r="A844" s="164" t="s">
        <v>314</v>
      </c>
      <c r="B844" s="158" t="s">
        <v>322</v>
      </c>
      <c r="M844" s="12"/>
      <c r="N844" s="12"/>
      <c r="O844" s="12"/>
      <c r="P844" s="12"/>
      <c r="Q844" s="12"/>
      <c r="R844" s="12"/>
      <c r="S844" s="12"/>
      <c r="T844" s="12"/>
      <c r="U844" s="13">
        <v>101279</v>
      </c>
      <c r="V844" s="59">
        <v>99023</v>
      </c>
      <c r="W844" s="13">
        <v>83721</v>
      </c>
      <c r="X844" s="13">
        <v>89082</v>
      </c>
      <c r="Y844" s="13">
        <v>72554</v>
      </c>
      <c r="Z844" s="13">
        <v>70782</v>
      </c>
      <c r="AA844" s="171">
        <v>69046</v>
      </c>
      <c r="AB844" s="102">
        <v>71919</v>
      </c>
      <c r="AC844" s="167">
        <v>74266</v>
      </c>
      <c r="AD844" s="167">
        <v>88588.572</v>
      </c>
      <c r="AE844" s="167">
        <v>101170</v>
      </c>
    </row>
    <row r="845" spans="1:31" x14ac:dyDescent="0.2">
      <c r="A845" s="156" t="s">
        <v>188</v>
      </c>
      <c r="B845" s="157" t="s">
        <v>208</v>
      </c>
      <c r="M845" s="12"/>
      <c r="N845" s="12"/>
      <c r="O845" s="12"/>
      <c r="P845" s="12"/>
      <c r="Q845" s="12"/>
      <c r="R845" s="12"/>
      <c r="S845" s="12"/>
      <c r="T845" s="12"/>
      <c r="U845" s="13">
        <v>115139</v>
      </c>
      <c r="V845" s="59">
        <v>115050</v>
      </c>
      <c r="W845" s="13">
        <v>122741</v>
      </c>
      <c r="X845" s="13">
        <v>129034</v>
      </c>
      <c r="Y845" s="13">
        <v>136107</v>
      </c>
      <c r="Z845" s="13">
        <v>142110</v>
      </c>
      <c r="AA845" s="171">
        <v>148244</v>
      </c>
      <c r="AB845" s="171">
        <v>139703</v>
      </c>
      <c r="AC845" s="167">
        <v>151294</v>
      </c>
      <c r="AD845" s="167">
        <v>192286.734</v>
      </c>
      <c r="AE845" s="167">
        <v>222107</v>
      </c>
    </row>
    <row r="846" spans="1:31" x14ac:dyDescent="0.2">
      <c r="A846" s="156" t="s">
        <v>189</v>
      </c>
      <c r="B846" s="161" t="s">
        <v>209</v>
      </c>
      <c r="M846" s="12"/>
      <c r="N846" s="12"/>
      <c r="O846" s="12"/>
      <c r="P846" s="12"/>
      <c r="Q846" s="12"/>
      <c r="R846" s="12"/>
      <c r="S846" s="12"/>
      <c r="T846" s="12"/>
      <c r="U846" s="13">
        <v>103530</v>
      </c>
      <c r="V846" s="59">
        <v>105424</v>
      </c>
      <c r="W846" s="13">
        <v>104695</v>
      </c>
      <c r="X846" s="13">
        <v>110903</v>
      </c>
      <c r="Y846" s="13">
        <v>114071</v>
      </c>
      <c r="Z846" s="13">
        <v>114779</v>
      </c>
      <c r="AA846" s="171">
        <v>118947</v>
      </c>
      <c r="AB846" s="171">
        <v>126616</v>
      </c>
      <c r="AC846" s="167">
        <v>137805</v>
      </c>
      <c r="AD846" s="167">
        <v>162235.383</v>
      </c>
      <c r="AE846" s="167">
        <v>180827</v>
      </c>
    </row>
    <row r="847" spans="1:31" x14ac:dyDescent="0.2">
      <c r="A847" s="97" t="s">
        <v>315</v>
      </c>
      <c r="B847" s="158" t="s">
        <v>323</v>
      </c>
      <c r="M847" s="12"/>
      <c r="N847" s="12"/>
      <c r="O847" s="12"/>
      <c r="P847" s="12"/>
      <c r="Q847" s="12"/>
      <c r="R847" s="12"/>
      <c r="S847" s="12"/>
      <c r="T847" s="12"/>
      <c r="U847" s="13">
        <v>121969</v>
      </c>
      <c r="V847" s="59">
        <v>124116</v>
      </c>
      <c r="W847" s="13">
        <v>132604</v>
      </c>
      <c r="X847" s="13">
        <v>141151</v>
      </c>
      <c r="Y847" s="13">
        <v>144085</v>
      </c>
      <c r="Z847" s="13">
        <v>151118</v>
      </c>
      <c r="AA847" s="176">
        <v>155690</v>
      </c>
      <c r="AB847" s="176">
        <v>162391</v>
      </c>
      <c r="AC847" s="170">
        <v>175009</v>
      </c>
      <c r="AD847" s="170">
        <v>197515.61499999999</v>
      </c>
      <c r="AE847" s="170">
        <v>219412</v>
      </c>
    </row>
    <row r="848" spans="1:31" x14ac:dyDescent="0.2">
      <c r="A848" s="113" t="s">
        <v>308</v>
      </c>
      <c r="B848" s="154"/>
      <c r="M848" s="12"/>
      <c r="N848" s="12"/>
      <c r="O848" s="12"/>
      <c r="P848" s="12"/>
      <c r="Q848" s="12"/>
      <c r="R848" s="12"/>
      <c r="S848" s="12"/>
      <c r="T848" s="12"/>
      <c r="U848" s="13"/>
      <c r="V848" s="59"/>
      <c r="W848" s="13"/>
      <c r="X848" s="13"/>
      <c r="Y848" s="13"/>
      <c r="Z848" s="13"/>
      <c r="AA848" s="13"/>
    </row>
    <row r="849" spans="1:35" x14ac:dyDescent="0.2">
      <c r="A849" s="159" t="s">
        <v>316</v>
      </c>
      <c r="B849" s="154"/>
      <c r="M849" s="12"/>
      <c r="N849" s="12"/>
      <c r="O849" s="12"/>
      <c r="P849" s="12"/>
      <c r="Q849" s="12"/>
      <c r="R849" s="12"/>
      <c r="S849" s="12"/>
      <c r="T849" s="12"/>
      <c r="U849" s="13">
        <v>119054</v>
      </c>
      <c r="V849" s="59">
        <v>124308</v>
      </c>
      <c r="W849" s="13">
        <v>133764</v>
      </c>
      <c r="X849" s="13">
        <v>144480</v>
      </c>
      <c r="Y849" s="13">
        <v>150806</v>
      </c>
      <c r="Z849" s="13">
        <v>158702</v>
      </c>
      <c r="AA849" s="13"/>
    </row>
    <row r="850" spans="1:35" x14ac:dyDescent="0.2">
      <c r="A850" s="159" t="s">
        <v>317</v>
      </c>
      <c r="B850" s="154"/>
      <c r="M850" s="12"/>
      <c r="N850" s="12"/>
      <c r="O850" s="12"/>
      <c r="P850" s="12"/>
      <c r="Q850" s="12"/>
      <c r="R850" s="12"/>
      <c r="S850" s="12"/>
      <c r="T850" s="12"/>
      <c r="U850" s="13">
        <v>130849</v>
      </c>
      <c r="V850" s="59">
        <v>124998</v>
      </c>
      <c r="W850" s="13">
        <v>131627</v>
      </c>
      <c r="X850" s="13">
        <v>134323</v>
      </c>
      <c r="Y850" s="13">
        <v>129707</v>
      </c>
      <c r="Z850" s="13">
        <v>135710</v>
      </c>
      <c r="AA850" s="13"/>
    </row>
    <row r="851" spans="1:35" x14ac:dyDescent="0.2">
      <c r="A851" s="30" t="s">
        <v>855</v>
      </c>
      <c r="B851" s="154" t="s">
        <v>593</v>
      </c>
      <c r="M851" s="12"/>
      <c r="N851" s="12"/>
      <c r="O851" s="12"/>
      <c r="P851" s="12">
        <v>478651794.37840003</v>
      </c>
      <c r="Q851" s="12">
        <v>347640292.93290001</v>
      </c>
      <c r="R851" s="12">
        <v>284227807</v>
      </c>
      <c r="S851" s="12">
        <v>283369230</v>
      </c>
      <c r="T851" s="12">
        <v>314929438</v>
      </c>
      <c r="U851" s="13">
        <v>305453654</v>
      </c>
      <c r="V851" s="59">
        <v>351741592</v>
      </c>
      <c r="W851" s="13">
        <v>232344840.118</v>
      </c>
      <c r="X851" s="13">
        <v>279797125</v>
      </c>
      <c r="Y851" s="13">
        <v>283181985.9249</v>
      </c>
      <c r="Z851" s="13">
        <v>337760015</v>
      </c>
      <c r="AA851" s="3">
        <v>306735735</v>
      </c>
      <c r="AB851" s="3">
        <v>354559998</v>
      </c>
      <c r="AC851" s="3">
        <v>311315521.59909999</v>
      </c>
      <c r="AD851" s="3">
        <v>344762276.52170002</v>
      </c>
      <c r="AE851" s="3">
        <v>335851717</v>
      </c>
    </row>
    <row r="852" spans="1:35" x14ac:dyDescent="0.2">
      <c r="A852" s="92" t="s">
        <v>803</v>
      </c>
      <c r="B852" s="154"/>
      <c r="M852" s="12"/>
      <c r="N852" s="12"/>
      <c r="O852" s="12"/>
      <c r="P852" s="22">
        <f t="shared" ref="P852:Y852" si="275">+(P854+P858)/(P851/1000000)</f>
        <v>1.0512861456071201</v>
      </c>
      <c r="Q852" s="22">
        <f t="shared" si="275"/>
        <v>1.0959604158242351</v>
      </c>
      <c r="R852" s="22">
        <f t="shared" si="275"/>
        <v>1.2634231808290315</v>
      </c>
      <c r="S852" s="22">
        <f t="shared" si="275"/>
        <v>1.1102122838107722</v>
      </c>
      <c r="T852" s="22">
        <f t="shared" si="275"/>
        <v>1.3603047168934395</v>
      </c>
      <c r="U852" s="22">
        <f t="shared" si="275"/>
        <v>1.4440815954357515</v>
      </c>
      <c r="V852" s="22">
        <f t="shared" si="275"/>
        <v>1.3254048159308951</v>
      </c>
      <c r="W852" s="22">
        <f t="shared" si="275"/>
        <v>1.1241910940107189</v>
      </c>
      <c r="X852" s="22">
        <f t="shared" si="275"/>
        <v>1.3831450198067619</v>
      </c>
      <c r="Y852" s="22">
        <f t="shared" si="275"/>
        <v>1.5220264756328965</v>
      </c>
      <c r="Z852" s="22">
        <f>+(Z854+Z858)/(Z851/1000000)</f>
        <v>1.651403289995709</v>
      </c>
      <c r="AA852" s="22">
        <f>+(AA854+AA858)/(AA851/1000000)</f>
        <v>1.608550761129935</v>
      </c>
      <c r="AB852" s="22">
        <f>+(AB854+AB858)/(AB851/1000000)</f>
        <v>1.4835288892347072</v>
      </c>
      <c r="AC852" s="22">
        <f>+(AC854+AC858)/(AC851/1000000)</f>
        <v>1.3263038729296486</v>
      </c>
      <c r="AD852" s="22">
        <f>+(AD854+AD858)/(AD851/1000000)</f>
        <v>1.446347719741357</v>
      </c>
    </row>
    <row r="853" spans="1:35" x14ac:dyDescent="0.2">
      <c r="A853" s="177" t="s">
        <v>592</v>
      </c>
      <c r="B853" s="154" t="s">
        <v>593</v>
      </c>
      <c r="M853" s="12">
        <v>28.666941000000001</v>
      </c>
      <c r="N853" s="12">
        <v>29.279534000000002</v>
      </c>
      <c r="O853" s="12">
        <v>28.886289000000001</v>
      </c>
      <c r="P853" s="12">
        <v>29.214531999999998</v>
      </c>
      <c r="Q853" s="12">
        <v>27.875039999999998</v>
      </c>
      <c r="R853" s="12">
        <v>20.854028721800002</v>
      </c>
      <c r="S853" s="12">
        <v>19.856777000000001</v>
      </c>
      <c r="T853" s="12">
        <v>19.757573000000001</v>
      </c>
      <c r="U853" s="12">
        <v>20.004715999999998</v>
      </c>
      <c r="V853" s="93">
        <v>19.720865546500001</v>
      </c>
      <c r="W853" s="12">
        <v>19.212735461099999</v>
      </c>
      <c r="X853" s="12">
        <v>17.377307616900001</v>
      </c>
      <c r="Y853" s="12">
        <v>19.6305946998</v>
      </c>
      <c r="Z853" s="12">
        <v>19.459505745900003</v>
      </c>
      <c r="AA853" s="12">
        <v>19.8639552544</v>
      </c>
      <c r="AB853" s="12">
        <v>20.381871301299999</v>
      </c>
      <c r="AC853" s="12">
        <v>20.848282607600002</v>
      </c>
      <c r="AD853" s="12">
        <v>20.835668587299999</v>
      </c>
      <c r="AE853" s="12">
        <v>20.9685422411</v>
      </c>
    </row>
    <row r="854" spans="1:35" ht="14.25" x14ac:dyDescent="0.2">
      <c r="A854" s="177" t="s">
        <v>867</v>
      </c>
      <c r="B854" s="154" t="s">
        <v>594</v>
      </c>
      <c r="M854" s="12">
        <v>215.8</v>
      </c>
      <c r="N854" s="12">
        <v>110.7</v>
      </c>
      <c r="O854" s="12">
        <v>157.69999999999999</v>
      </c>
      <c r="P854" s="12">
        <v>189.2</v>
      </c>
      <c r="Q854" s="12">
        <v>109</v>
      </c>
      <c r="R854" s="12">
        <v>56.8</v>
      </c>
      <c r="S854" s="12">
        <v>69.900000000000006</v>
      </c>
      <c r="T854" s="12">
        <v>162.69999999999999</v>
      </c>
      <c r="U854" s="12">
        <v>143.30000000000001</v>
      </c>
      <c r="V854" s="93">
        <v>161.1</v>
      </c>
      <c r="W854" s="12">
        <v>55</v>
      </c>
      <c r="X854" s="12">
        <v>105.2</v>
      </c>
      <c r="Y854" s="178">
        <v>192</v>
      </c>
      <c r="Z854" s="178">
        <v>282.3</v>
      </c>
      <c r="AA854" s="178">
        <v>173</v>
      </c>
      <c r="AB854" s="178">
        <v>192.8</v>
      </c>
      <c r="AC854" s="179">
        <v>115.787897</v>
      </c>
      <c r="AD854" s="178">
        <v>156.28833350000002</v>
      </c>
      <c r="AE854" s="178"/>
      <c r="AF854" s="60">
        <f>+AA854/AF859</f>
        <v>0.35062829347385488</v>
      </c>
      <c r="AG854" s="60">
        <f>+AB854/AG859</f>
        <v>0.36653992395437263</v>
      </c>
      <c r="AH854" s="60">
        <f>+AC854/AH859</f>
        <v>0.28042669526368558</v>
      </c>
      <c r="AI854" s="60">
        <f>+AD854/AI859</f>
        <v>0.31342533976236148</v>
      </c>
    </row>
    <row r="855" spans="1:35" x14ac:dyDescent="0.2">
      <c r="A855" s="180" t="s">
        <v>804</v>
      </c>
      <c r="B855" s="154"/>
      <c r="M855" s="178">
        <v>35.799999999999997</v>
      </c>
      <c r="N855" s="178">
        <v>32.700000000000003</v>
      </c>
      <c r="O855" s="178">
        <v>30.5</v>
      </c>
      <c r="P855" s="178">
        <v>28</v>
      </c>
      <c r="Q855" s="178">
        <v>22</v>
      </c>
      <c r="R855" s="178">
        <v>18.2</v>
      </c>
      <c r="S855" s="178">
        <v>24.5</v>
      </c>
      <c r="T855" s="178">
        <v>35.5</v>
      </c>
      <c r="U855" s="178">
        <v>32.9</v>
      </c>
      <c r="V855" s="178">
        <v>21.4</v>
      </c>
      <c r="W855" s="181">
        <v>13</v>
      </c>
      <c r="X855" s="181">
        <v>31</v>
      </c>
      <c r="Y855" s="178">
        <v>35</v>
      </c>
      <c r="Z855" s="178">
        <v>32.1</v>
      </c>
      <c r="AA855" s="178">
        <v>29</v>
      </c>
      <c r="AB855" s="178">
        <v>37.6</v>
      </c>
      <c r="AC855" s="178">
        <v>34.5</v>
      </c>
      <c r="AD855" s="178">
        <v>33.405171000000003</v>
      </c>
      <c r="AE855" s="178"/>
    </row>
    <row r="856" spans="1:35" x14ac:dyDescent="0.2">
      <c r="A856" s="182" t="s">
        <v>805</v>
      </c>
      <c r="B856" s="154"/>
      <c r="M856" s="178">
        <v>235.5</v>
      </c>
      <c r="N856" s="178">
        <v>231.2</v>
      </c>
      <c r="O856" s="178">
        <v>225.1</v>
      </c>
      <c r="P856" s="178">
        <v>225.8</v>
      </c>
      <c r="Q856" s="178">
        <v>226</v>
      </c>
      <c r="R856" s="178">
        <v>223.1</v>
      </c>
      <c r="S856" s="178">
        <v>199.7</v>
      </c>
      <c r="T856" s="178">
        <v>188.8</v>
      </c>
      <c r="U856" s="178">
        <v>208.1</v>
      </c>
      <c r="V856" s="178">
        <v>202.1</v>
      </c>
      <c r="W856" s="183">
        <v>173.8</v>
      </c>
      <c r="X856" s="183">
        <v>182.5</v>
      </c>
      <c r="Y856" s="178">
        <v>190.6</v>
      </c>
      <c r="Z856" s="178">
        <v>168.3</v>
      </c>
      <c r="AA856" s="178">
        <v>222.8</v>
      </c>
      <c r="AB856" s="178">
        <v>197.3</v>
      </c>
      <c r="AC856" s="179">
        <v>193.218885</v>
      </c>
      <c r="AD856" s="178">
        <v>197.75833249999999</v>
      </c>
      <c r="AE856" s="178"/>
    </row>
    <row r="857" spans="1:35" x14ac:dyDescent="0.2">
      <c r="A857" s="180" t="s">
        <v>806</v>
      </c>
      <c r="B857" s="154"/>
      <c r="M857" s="178">
        <v>125.3</v>
      </c>
      <c r="N857" s="178">
        <v>105.3</v>
      </c>
      <c r="O857" s="178">
        <v>123.4</v>
      </c>
      <c r="P857" s="178">
        <v>126.9</v>
      </c>
      <c r="Q857" s="178">
        <v>93</v>
      </c>
      <c r="R857" s="178">
        <v>68.400000000000006</v>
      </c>
      <c r="S857" s="178">
        <v>68.400000000000006</v>
      </c>
      <c r="T857" s="178">
        <v>82.1</v>
      </c>
      <c r="U857" s="178">
        <v>93.7</v>
      </c>
      <c r="V857" s="178">
        <v>99.7</v>
      </c>
      <c r="W857" s="183">
        <v>54.6</v>
      </c>
      <c r="X857" s="183">
        <v>72.7</v>
      </c>
      <c r="Y857" s="178">
        <v>106.5</v>
      </c>
      <c r="Z857" s="178">
        <v>95.8</v>
      </c>
      <c r="AA857" s="178">
        <v>130.4</v>
      </c>
      <c r="AB857" s="178">
        <v>124.3</v>
      </c>
      <c r="AC857" s="179">
        <v>108.23300200000001</v>
      </c>
      <c r="AD857" s="178">
        <v>108.5950737</v>
      </c>
      <c r="AE857" s="178"/>
      <c r="AF857" s="178"/>
      <c r="AG857" s="178"/>
      <c r="AH857" s="178"/>
      <c r="AI857" s="178"/>
    </row>
    <row r="858" spans="1:35" ht="14.25" x14ac:dyDescent="0.2">
      <c r="A858" s="177" t="s">
        <v>868</v>
      </c>
      <c r="B858" s="154" t="s">
        <v>594</v>
      </c>
      <c r="M858" s="12">
        <v>351.3</v>
      </c>
      <c r="N858" s="12">
        <v>335.3</v>
      </c>
      <c r="O858" s="12">
        <v>315.60000000000002</v>
      </c>
      <c r="P858" s="12">
        <v>314</v>
      </c>
      <c r="Q858" s="12">
        <v>272</v>
      </c>
      <c r="R858" s="12">
        <v>302.3</v>
      </c>
      <c r="S858" s="12">
        <v>244.7</v>
      </c>
      <c r="T858" s="12">
        <v>265.7</v>
      </c>
      <c r="U858" s="12">
        <v>297.8</v>
      </c>
      <c r="V858" s="93">
        <v>305.10000000000002</v>
      </c>
      <c r="W858" s="12">
        <v>206.2</v>
      </c>
      <c r="X858" s="12">
        <v>281.8</v>
      </c>
      <c r="Y858" s="12">
        <v>239.01048</v>
      </c>
      <c r="Z858" s="12">
        <v>275.47800000000001</v>
      </c>
      <c r="AA858" s="178">
        <v>320.39999999999998</v>
      </c>
      <c r="AB858" s="178">
        <v>333.2</v>
      </c>
      <c r="AC858" s="179">
        <v>297.111085</v>
      </c>
      <c r="AD858" s="178">
        <v>342.357799</v>
      </c>
      <c r="AE858" s="178"/>
      <c r="AF858" s="23">
        <f>+AA858/AF859</f>
        <v>0.64937170652614506</v>
      </c>
      <c r="AG858" s="23">
        <f>+AB858/AG859</f>
        <v>0.63346007604562737</v>
      </c>
      <c r="AH858" s="23">
        <f>+AC858/AH859</f>
        <v>0.71957330473631442</v>
      </c>
      <c r="AI858" s="23">
        <f>+AD858/AI859</f>
        <v>0.68657466023763858</v>
      </c>
    </row>
    <row r="859" spans="1:35" x14ac:dyDescent="0.2">
      <c r="A859" s="182" t="s">
        <v>807</v>
      </c>
      <c r="B859" s="154"/>
      <c r="M859" s="178">
        <v>31.5</v>
      </c>
      <c r="N859" s="178">
        <v>31.1</v>
      </c>
      <c r="O859" s="178">
        <v>31.1</v>
      </c>
      <c r="P859" s="178">
        <v>30</v>
      </c>
      <c r="Q859" s="178">
        <v>29</v>
      </c>
      <c r="R859" s="178">
        <v>33.9</v>
      </c>
      <c r="S859" s="178">
        <v>33</v>
      </c>
      <c r="T859" s="178">
        <v>28.3</v>
      </c>
      <c r="U859" s="178">
        <v>32.1</v>
      </c>
      <c r="V859" s="178">
        <v>33.9</v>
      </c>
      <c r="W859" s="183">
        <v>37.6</v>
      </c>
      <c r="X859" s="183">
        <v>50.2</v>
      </c>
      <c r="Y859" s="178">
        <v>38.5</v>
      </c>
      <c r="Z859" s="178">
        <v>30.2</v>
      </c>
      <c r="AA859" s="178">
        <v>36.200000000000003</v>
      </c>
      <c r="AB859" s="178">
        <v>35.6</v>
      </c>
      <c r="AC859" s="179">
        <v>34.755602599999996</v>
      </c>
      <c r="AD859" s="178">
        <v>33.898959000000005</v>
      </c>
      <c r="AE859" s="178"/>
      <c r="AF859" s="12">
        <f>+AA858+AA854</f>
        <v>493.4</v>
      </c>
      <c r="AG859" s="12">
        <f>+AB858+AB854</f>
        <v>526</v>
      </c>
      <c r="AH859" s="12">
        <f>+AC858+AC854</f>
        <v>412.89898199999999</v>
      </c>
      <c r="AI859" s="12">
        <f>+AD858+AD854</f>
        <v>498.64613250000002</v>
      </c>
    </row>
    <row r="860" spans="1:35" x14ac:dyDescent="0.2">
      <c r="A860" s="182" t="s">
        <v>808</v>
      </c>
      <c r="B860" s="154"/>
      <c r="M860" s="178">
        <v>28.1</v>
      </c>
      <c r="N860" s="178">
        <v>27.5</v>
      </c>
      <c r="O860" s="178">
        <v>26.5</v>
      </c>
      <c r="P860" s="178">
        <v>26.6</v>
      </c>
      <c r="Q860" s="178">
        <v>20</v>
      </c>
      <c r="R860" s="178">
        <v>28.3</v>
      </c>
      <c r="S860" s="178">
        <v>25.3</v>
      </c>
      <c r="T860" s="178">
        <v>24.5</v>
      </c>
      <c r="U860" s="178">
        <v>25.9</v>
      </c>
      <c r="V860" s="178">
        <v>28.6</v>
      </c>
      <c r="W860" s="183">
        <v>27.4</v>
      </c>
      <c r="X860" s="183">
        <v>26.4</v>
      </c>
      <c r="Y860" s="178">
        <v>31.8</v>
      </c>
      <c r="Z860" s="178">
        <v>26.1</v>
      </c>
      <c r="AA860" s="178">
        <v>32.5</v>
      </c>
      <c r="AB860" s="178">
        <v>30</v>
      </c>
      <c r="AC860" s="179">
        <v>28.1633304</v>
      </c>
      <c r="AD860" s="178">
        <v>29.0245988</v>
      </c>
    </row>
    <row r="861" spans="1:35" x14ac:dyDescent="0.2">
      <c r="A861" s="182" t="s">
        <v>821</v>
      </c>
      <c r="B861" s="154"/>
      <c r="M861" s="12">
        <f>+M857*100/M856</f>
        <v>53.205944798301488</v>
      </c>
      <c r="N861" s="12">
        <f t="shared" ref="N861:AD861" si="276">+N857*100/N856</f>
        <v>45.544982698961938</v>
      </c>
      <c r="O861" s="12">
        <f t="shared" si="276"/>
        <v>54.820079964460241</v>
      </c>
      <c r="P861" s="12">
        <f t="shared" si="276"/>
        <v>56.200177147918509</v>
      </c>
      <c r="Q861" s="12">
        <f t="shared" si="276"/>
        <v>41.150442477876105</v>
      </c>
      <c r="R861" s="12">
        <f t="shared" si="276"/>
        <v>30.658897355445994</v>
      </c>
      <c r="S861" s="12">
        <f t="shared" si="276"/>
        <v>34.251377065598405</v>
      </c>
      <c r="T861" s="12">
        <f t="shared" si="276"/>
        <v>43.485169491525419</v>
      </c>
      <c r="U861" s="12">
        <f t="shared" si="276"/>
        <v>45.026429601153296</v>
      </c>
      <c r="V861" s="12">
        <f t="shared" si="276"/>
        <v>49.33201385452746</v>
      </c>
      <c r="W861" s="12">
        <f t="shared" si="276"/>
        <v>31.415420023014956</v>
      </c>
      <c r="X861" s="12">
        <f t="shared" si="276"/>
        <v>39.835616438356162</v>
      </c>
      <c r="Y861" s="12">
        <f t="shared" si="276"/>
        <v>55.876180482686259</v>
      </c>
      <c r="Z861" s="12">
        <f t="shared" si="276"/>
        <v>56.922162804515743</v>
      </c>
      <c r="AA861" s="12">
        <f t="shared" si="276"/>
        <v>58.527827648114901</v>
      </c>
      <c r="AB861" s="12">
        <f t="shared" si="276"/>
        <v>63.000506842372019</v>
      </c>
      <c r="AC861" s="12">
        <f t="shared" si="276"/>
        <v>56.01574711498828</v>
      </c>
      <c r="AD861" s="12">
        <f t="shared" si="276"/>
        <v>54.91302051710008</v>
      </c>
    </row>
    <row r="862" spans="1:35" x14ac:dyDescent="0.2">
      <c r="A862" s="92" t="s">
        <v>211</v>
      </c>
      <c r="U862" s="12">
        <f>+U854-U855</f>
        <v>110.4</v>
      </c>
      <c r="V862" s="12">
        <f t="shared" ref="V862:AD862" si="277">+V854-V855</f>
        <v>139.69999999999999</v>
      </c>
      <c r="W862" s="12">
        <f t="shared" si="277"/>
        <v>42</v>
      </c>
      <c r="X862" s="12">
        <f t="shared" si="277"/>
        <v>74.2</v>
      </c>
      <c r="Y862" s="12">
        <f t="shared" si="277"/>
        <v>157</v>
      </c>
      <c r="Z862" s="12">
        <f t="shared" si="277"/>
        <v>250.20000000000002</v>
      </c>
      <c r="AA862" s="12">
        <f t="shared" si="277"/>
        <v>144</v>
      </c>
      <c r="AB862" s="12">
        <f t="shared" si="277"/>
        <v>155.20000000000002</v>
      </c>
      <c r="AC862" s="12">
        <f t="shared" si="277"/>
        <v>81.287897000000001</v>
      </c>
      <c r="AD862" s="12">
        <f t="shared" si="277"/>
        <v>122.88316250000003</v>
      </c>
    </row>
    <row r="863" spans="1:35" x14ac:dyDescent="0.2">
      <c r="A863" s="94" t="s">
        <v>212</v>
      </c>
      <c r="Q863" s="184">
        <v>120595.6694</v>
      </c>
      <c r="R863" s="184">
        <v>75160.864813150009</v>
      </c>
      <c r="S863" s="185">
        <v>78192.991399999999</v>
      </c>
      <c r="T863" s="185">
        <v>121064</v>
      </c>
      <c r="U863" s="185">
        <v>80149</v>
      </c>
      <c r="V863" s="185">
        <v>107106</v>
      </c>
      <c r="W863" s="185">
        <v>44858</v>
      </c>
      <c r="X863" s="185">
        <v>95151.900000000009</v>
      </c>
      <c r="Y863" s="185">
        <v>119195.20000000001</v>
      </c>
      <c r="Z863" s="185">
        <v>113328.6</v>
      </c>
    </row>
    <row r="864" spans="1:35" ht="15.75" customHeight="1" x14ac:dyDescent="0.2">
      <c r="A864" s="95" t="s">
        <v>213</v>
      </c>
      <c r="Q864" s="185">
        <v>985.13679298006366</v>
      </c>
      <c r="R864" s="186">
        <v>762.82689023116222</v>
      </c>
      <c r="S864" s="187">
        <v>937.1987269948595</v>
      </c>
      <c r="T864" s="188">
        <v>1276.7</v>
      </c>
      <c r="U864" s="169">
        <v>1124.4273790066002</v>
      </c>
      <c r="V864" s="169">
        <v>1256.1881687300431</v>
      </c>
      <c r="W864" s="185">
        <v>1095.3535824156227</v>
      </c>
      <c r="X864" s="185">
        <v>1107.1329106407754</v>
      </c>
      <c r="Y864" s="185">
        <v>1343.5859833281877</v>
      </c>
      <c r="Z864" s="185">
        <v>1263.1392252264652</v>
      </c>
      <c r="AA864" s="12">
        <f>+AA854*1000/AA857</f>
        <v>1326.687116564417</v>
      </c>
      <c r="AB864" s="12">
        <f>+AB854*1000/AB857</f>
        <v>1551.0860820595335</v>
      </c>
      <c r="AC864" s="12">
        <f>+AC854*1000/AC857</f>
        <v>1069.8021385381141</v>
      </c>
      <c r="AD864" s="12">
        <f>+AD854*1000/AD857</f>
        <v>1439.1843771086276</v>
      </c>
    </row>
    <row r="865" spans="1:35" x14ac:dyDescent="0.2">
      <c r="A865" s="79" t="s">
        <v>859</v>
      </c>
      <c r="W865" s="189">
        <v>5342.7039999999997</v>
      </c>
      <c r="X865" s="189">
        <v>5337.2250000000004</v>
      </c>
      <c r="Y865" s="190">
        <v>5338.0149999999994</v>
      </c>
      <c r="Z865" s="190">
        <v>5339.9800000000005</v>
      </c>
      <c r="AA865" s="190">
        <v>5346.299</v>
      </c>
      <c r="AB865" s="190">
        <v>5346.4449999999997</v>
      </c>
      <c r="AC865" s="152">
        <v>5348.9650000000001</v>
      </c>
      <c r="AD865" s="152">
        <v>5352.2749999999996</v>
      </c>
      <c r="AE865" s="22">
        <v>5343.8</v>
      </c>
    </row>
    <row r="866" spans="1:35" x14ac:dyDescent="0.2">
      <c r="A866" s="92" t="s">
        <v>214</v>
      </c>
      <c r="W866" s="16">
        <f>+W857/W865</f>
        <v>1.0219544260733892E-2</v>
      </c>
      <c r="X866" s="16">
        <f t="shared" ref="X866:AD866" si="278">+X857/X865</f>
        <v>1.3621310699848704E-2</v>
      </c>
      <c r="Y866" s="16">
        <f t="shared" si="278"/>
        <v>1.9951236555161424E-2</v>
      </c>
      <c r="Z866" s="16">
        <f t="shared" si="278"/>
        <v>1.7940142097910478E-2</v>
      </c>
      <c r="AA866" s="16">
        <f t="shared" si="278"/>
        <v>2.4390704672522058E-2</v>
      </c>
      <c r="AB866" s="16">
        <f t="shared" si="278"/>
        <v>2.3249093556559547E-2</v>
      </c>
      <c r="AC866" s="16">
        <f t="shared" si="278"/>
        <v>2.0234382165521744E-2</v>
      </c>
      <c r="AD866" s="16">
        <f t="shared" si="278"/>
        <v>2.0289516831627673E-2</v>
      </c>
    </row>
    <row r="867" spans="1:35" x14ac:dyDescent="0.2">
      <c r="A867" s="79" t="s">
        <v>216</v>
      </c>
      <c r="H867" s="7">
        <v>40</v>
      </c>
      <c r="I867" s="7">
        <v>8</v>
      </c>
      <c r="J867" s="7">
        <v>0</v>
      </c>
      <c r="K867" s="7">
        <v>8.5</v>
      </c>
      <c r="L867" s="7">
        <v>0</v>
      </c>
      <c r="M867" s="7">
        <v>86</v>
      </c>
      <c r="N867" s="7">
        <v>14.7</v>
      </c>
      <c r="O867" s="7">
        <v>66</v>
      </c>
      <c r="P867" s="7">
        <v>88</v>
      </c>
      <c r="Q867" s="7">
        <v>0.6</v>
      </c>
      <c r="R867" s="7">
        <v>0</v>
      </c>
      <c r="S867" s="7">
        <v>0</v>
      </c>
      <c r="T867" s="7">
        <v>79</v>
      </c>
      <c r="U867" s="96">
        <v>5.6</v>
      </c>
      <c r="V867" s="7">
        <v>45</v>
      </c>
      <c r="W867" s="7">
        <v>0</v>
      </c>
      <c r="X867" s="7">
        <v>35.299999999999997</v>
      </c>
      <c r="Y867" s="7">
        <v>80.900000000000006</v>
      </c>
      <c r="Z867" s="7">
        <v>74.5</v>
      </c>
      <c r="AA867" s="3">
        <v>0</v>
      </c>
      <c r="AB867" s="3">
        <v>83.3</v>
      </c>
      <c r="AC867" s="3">
        <v>0</v>
      </c>
      <c r="AD867" s="3">
        <v>47.4</v>
      </c>
      <c r="AE867" s="3">
        <v>30</v>
      </c>
    </row>
    <row r="868" spans="1:35" x14ac:dyDescent="0.2">
      <c r="A868" s="79" t="s">
        <v>215</v>
      </c>
      <c r="H868" s="7">
        <v>42</v>
      </c>
      <c r="I868" s="7">
        <v>9</v>
      </c>
      <c r="J868" s="7">
        <v>0</v>
      </c>
      <c r="K868" s="7">
        <v>9</v>
      </c>
      <c r="L868" s="7">
        <v>0</v>
      </c>
      <c r="M868" s="7">
        <v>92</v>
      </c>
      <c r="N868" s="7">
        <v>16</v>
      </c>
      <c r="O868" s="7">
        <v>71</v>
      </c>
      <c r="P868" s="7">
        <v>94</v>
      </c>
      <c r="Q868" s="7">
        <v>1</v>
      </c>
      <c r="R868" s="7">
        <v>0</v>
      </c>
      <c r="S868" s="7">
        <v>0</v>
      </c>
      <c r="T868" s="7">
        <v>85</v>
      </c>
      <c r="U868" s="96">
        <v>6</v>
      </c>
      <c r="V868" s="7">
        <v>48</v>
      </c>
      <c r="W868" s="7">
        <v>0</v>
      </c>
      <c r="X868" s="7">
        <v>38</v>
      </c>
      <c r="Y868" s="7">
        <v>87</v>
      </c>
      <c r="Z868" s="7">
        <v>80</v>
      </c>
      <c r="AA868" s="3">
        <v>0</v>
      </c>
      <c r="AB868" s="3">
        <v>89</v>
      </c>
      <c r="AC868" s="3">
        <v>0</v>
      </c>
      <c r="AD868" s="3">
        <v>51</v>
      </c>
      <c r="AE868" s="3">
        <v>32</v>
      </c>
    </row>
    <row r="869" spans="1:35" x14ac:dyDescent="0.2">
      <c r="A869" s="79"/>
    </row>
    <row r="870" spans="1:35" x14ac:dyDescent="0.2">
      <c r="A870" s="79" t="s">
        <v>248</v>
      </c>
    </row>
    <row r="871" spans="1:35" ht="38.25" x14ac:dyDescent="0.2">
      <c r="A871" s="97" t="s">
        <v>533</v>
      </c>
      <c r="K871" s="234"/>
      <c r="L871" s="234"/>
      <c r="M871" s="269">
        <f>+M872+M877</f>
        <v>51672</v>
      </c>
      <c r="N871" s="269">
        <f>+N872+N877</f>
        <v>51631</v>
      </c>
      <c r="O871" s="269">
        <f>+O872+O877</f>
        <v>54063</v>
      </c>
      <c r="P871" s="269">
        <f>+P872+P877</f>
        <v>55931</v>
      </c>
      <c r="Q871" s="269">
        <v>56984</v>
      </c>
      <c r="R871" s="269">
        <v>55837</v>
      </c>
      <c r="S871" s="269">
        <v>53399</v>
      </c>
      <c r="T871" s="269">
        <v>83408</v>
      </c>
      <c r="U871" s="269">
        <v>389537</v>
      </c>
      <c r="V871" s="269">
        <v>407870</v>
      </c>
      <c r="W871" s="269">
        <f>+W872+W877</f>
        <v>420179</v>
      </c>
      <c r="X871" s="269">
        <f>+X872+X877</f>
        <v>432266</v>
      </c>
      <c r="Y871" s="269">
        <f>+Y872+Y877</f>
        <v>447507</v>
      </c>
      <c r="Z871" s="269">
        <v>459092</v>
      </c>
      <c r="AA871" s="269">
        <v>466002</v>
      </c>
      <c r="AB871" s="269">
        <v>466513</v>
      </c>
      <c r="AC871" s="234">
        <v>471124</v>
      </c>
      <c r="AD871" s="234">
        <v>472715</v>
      </c>
      <c r="AE871" s="234">
        <v>472761</v>
      </c>
    </row>
    <row r="872" spans="1:35" x14ac:dyDescent="0.2">
      <c r="A872" s="97" t="s">
        <v>256</v>
      </c>
      <c r="K872" s="234"/>
      <c r="L872" s="234"/>
      <c r="M872" s="269">
        <v>13977</v>
      </c>
      <c r="N872" s="269">
        <v>14635</v>
      </c>
      <c r="O872" s="269">
        <v>14889</v>
      </c>
      <c r="P872" s="269">
        <v>14590</v>
      </c>
      <c r="Q872" s="269">
        <v>14448</v>
      </c>
      <c r="R872" s="269">
        <v>13852</v>
      </c>
      <c r="S872" s="269">
        <v>13598</v>
      </c>
      <c r="T872" s="269">
        <v>13632</v>
      </c>
      <c r="U872" s="269">
        <v>13940</v>
      </c>
      <c r="V872" s="269">
        <v>13352</v>
      </c>
      <c r="W872" s="269">
        <v>13444</v>
      </c>
      <c r="X872" s="269">
        <v>13705</v>
      </c>
      <c r="Y872" s="269">
        <v>13781</v>
      </c>
      <c r="Z872" s="269">
        <v>14013</v>
      </c>
      <c r="AA872" s="269">
        <v>13653</v>
      </c>
      <c r="AB872" s="269">
        <v>13480</v>
      </c>
      <c r="AC872" s="234">
        <v>13381</v>
      </c>
      <c r="AD872" s="234">
        <v>13255</v>
      </c>
      <c r="AE872" s="234">
        <v>13002</v>
      </c>
    </row>
    <row r="873" spans="1:35" x14ac:dyDescent="0.2">
      <c r="A873" s="97" t="s">
        <v>258</v>
      </c>
      <c r="K873" s="234"/>
      <c r="L873" s="234"/>
      <c r="M873" s="269"/>
      <c r="N873" s="269"/>
      <c r="O873" s="269"/>
      <c r="P873" s="269"/>
      <c r="Q873" s="269">
        <v>6561</v>
      </c>
      <c r="R873" s="269">
        <v>6424</v>
      </c>
      <c r="S873" s="269">
        <v>6472</v>
      </c>
      <c r="T873" s="269">
        <v>6668</v>
      </c>
      <c r="U873" s="269">
        <v>7214</v>
      </c>
      <c r="V873" s="269">
        <v>7279</v>
      </c>
      <c r="W873" s="269">
        <v>7684</v>
      </c>
      <c r="X873" s="269">
        <v>8247</v>
      </c>
      <c r="Y873" s="269">
        <v>8571</v>
      </c>
      <c r="Z873" s="269">
        <v>8973</v>
      </c>
      <c r="AA873" s="269">
        <v>9128</v>
      </c>
      <c r="AB873" s="269">
        <v>9107</v>
      </c>
      <c r="AC873" s="234">
        <v>9117</v>
      </c>
      <c r="AD873" s="234">
        <v>9120</v>
      </c>
      <c r="AE873" s="234">
        <v>9090</v>
      </c>
    </row>
    <row r="874" spans="1:35" x14ac:dyDescent="0.2">
      <c r="A874" s="97" t="s">
        <v>259</v>
      </c>
      <c r="K874" s="234"/>
      <c r="L874" s="234"/>
      <c r="M874" s="269"/>
      <c r="N874" s="269"/>
      <c r="O874" s="269"/>
      <c r="P874" s="269"/>
      <c r="Q874" s="269">
        <v>330</v>
      </c>
      <c r="R874" s="269">
        <v>323</v>
      </c>
      <c r="S874" s="269">
        <v>35</v>
      </c>
      <c r="T874" s="269">
        <v>323</v>
      </c>
      <c r="U874" s="269">
        <v>320</v>
      </c>
      <c r="V874" s="269">
        <v>315</v>
      </c>
      <c r="W874" s="269">
        <v>319</v>
      </c>
      <c r="X874" s="269">
        <v>313</v>
      </c>
      <c r="Y874" s="269">
        <v>317</v>
      </c>
      <c r="Z874" s="269">
        <v>324</v>
      </c>
      <c r="AA874" s="269">
        <v>335</v>
      </c>
      <c r="AB874" s="269">
        <v>337</v>
      </c>
      <c r="AC874" s="234">
        <v>338</v>
      </c>
      <c r="AD874" s="234">
        <v>347</v>
      </c>
      <c r="AE874" s="234">
        <v>343</v>
      </c>
    </row>
    <row r="875" spans="1:35" x14ac:dyDescent="0.2">
      <c r="A875" s="97" t="s">
        <v>260</v>
      </c>
      <c r="K875" s="234"/>
      <c r="L875" s="234"/>
      <c r="M875" s="269"/>
      <c r="N875" s="269"/>
      <c r="O875" s="269"/>
      <c r="P875" s="269"/>
      <c r="Q875" s="269">
        <v>4408</v>
      </c>
      <c r="R875" s="269">
        <v>4229</v>
      </c>
      <c r="S875" s="269">
        <v>4130</v>
      </c>
      <c r="T875" s="269">
        <v>4042</v>
      </c>
      <c r="U875" s="269">
        <v>3923</v>
      </c>
      <c r="V875" s="269">
        <v>3458</v>
      </c>
      <c r="W875" s="269">
        <v>3201</v>
      </c>
      <c r="X875" s="269">
        <v>3007</v>
      </c>
      <c r="Y875" s="269">
        <v>2811</v>
      </c>
      <c r="Z875" s="269">
        <v>2579</v>
      </c>
      <c r="AA875" s="269">
        <v>2377</v>
      </c>
      <c r="AB875" s="269">
        <v>2199</v>
      </c>
      <c r="AC875" s="234">
        <v>2107</v>
      </c>
      <c r="AD875" s="234">
        <v>2011</v>
      </c>
      <c r="AE875" s="234">
        <v>1903</v>
      </c>
    </row>
    <row r="876" spans="1:35" x14ac:dyDescent="0.2">
      <c r="A876" s="97" t="s">
        <v>261</v>
      </c>
      <c r="K876" s="234"/>
      <c r="L876" s="234"/>
      <c r="M876" s="269"/>
      <c r="N876" s="269"/>
      <c r="O876" s="269"/>
      <c r="P876" s="269"/>
      <c r="Q876" s="269">
        <v>1749</v>
      </c>
      <c r="R876" s="269">
        <v>1531</v>
      </c>
      <c r="S876" s="269">
        <v>1373</v>
      </c>
      <c r="T876" s="269">
        <v>1230</v>
      </c>
      <c r="U876" s="269">
        <v>1136</v>
      </c>
      <c r="V876" s="269">
        <v>1004</v>
      </c>
      <c r="W876" s="269">
        <v>960</v>
      </c>
      <c r="X876" s="269">
        <v>891</v>
      </c>
      <c r="Y876" s="269">
        <v>880</v>
      </c>
      <c r="Z876" s="269">
        <v>977</v>
      </c>
      <c r="AA876" s="269">
        <v>958</v>
      </c>
      <c r="AB876" s="269">
        <v>1003</v>
      </c>
      <c r="AC876" s="234">
        <v>1007</v>
      </c>
      <c r="AD876" s="234">
        <v>976</v>
      </c>
      <c r="AE876" s="234">
        <v>881</v>
      </c>
    </row>
    <row r="877" spans="1:35" x14ac:dyDescent="0.2">
      <c r="A877" s="97" t="s">
        <v>257</v>
      </c>
      <c r="K877" s="234"/>
      <c r="L877" s="234"/>
      <c r="M877" s="269">
        <v>37695</v>
      </c>
      <c r="N877" s="269">
        <v>36996</v>
      </c>
      <c r="O877" s="269">
        <v>39174</v>
      </c>
      <c r="P877" s="269">
        <v>41341</v>
      </c>
      <c r="Q877" s="269">
        <f>SUM(Q878:Q879)</f>
        <v>41478</v>
      </c>
      <c r="R877" s="269">
        <f t="shared" ref="R877:Y877" si="279">SUM(R878:R879)</f>
        <v>41066</v>
      </c>
      <c r="S877" s="269">
        <f t="shared" si="279"/>
        <v>38858</v>
      </c>
      <c r="T877" s="269">
        <f t="shared" si="279"/>
        <v>68823</v>
      </c>
      <c r="U877" s="269">
        <f t="shared" si="279"/>
        <v>374661</v>
      </c>
      <c r="V877" s="269">
        <f t="shared" si="279"/>
        <v>393578</v>
      </c>
      <c r="W877" s="269">
        <f t="shared" si="279"/>
        <v>406735</v>
      </c>
      <c r="X877" s="269">
        <f t="shared" si="279"/>
        <v>418561</v>
      </c>
      <c r="Y877" s="269">
        <f t="shared" si="279"/>
        <v>433726</v>
      </c>
      <c r="Z877" s="269">
        <v>445079</v>
      </c>
      <c r="AA877" s="269">
        <v>451850</v>
      </c>
      <c r="AB877" s="269">
        <v>452515</v>
      </c>
      <c r="AC877" s="234">
        <v>456975</v>
      </c>
      <c r="AD877" s="234">
        <v>458599</v>
      </c>
      <c r="AE877" s="234">
        <v>458928</v>
      </c>
    </row>
    <row r="878" spans="1:35" x14ac:dyDescent="0.2">
      <c r="A878" s="97" t="s">
        <v>262</v>
      </c>
      <c r="K878" s="234"/>
      <c r="L878" s="234"/>
      <c r="M878" s="269"/>
      <c r="N878" s="269"/>
      <c r="O878" s="269"/>
      <c r="P878" s="269"/>
      <c r="Q878" s="269">
        <v>20750</v>
      </c>
      <c r="R878" s="269">
        <v>20292</v>
      </c>
      <c r="S878" s="269">
        <v>18845</v>
      </c>
      <c r="T878" s="269">
        <v>18257</v>
      </c>
      <c r="U878" s="269">
        <v>19230</v>
      </c>
      <c r="V878" s="269">
        <v>17273</v>
      </c>
      <c r="W878" s="269">
        <v>18295</v>
      </c>
      <c r="X878" s="269">
        <v>18193</v>
      </c>
      <c r="Y878" s="269">
        <v>18115</v>
      </c>
      <c r="Z878" s="270">
        <v>18786</v>
      </c>
      <c r="AA878" s="270">
        <v>19897</v>
      </c>
      <c r="AB878" s="270">
        <v>23033</v>
      </c>
      <c r="AC878" s="234">
        <v>23376</v>
      </c>
      <c r="AD878" s="234">
        <v>26681</v>
      </c>
      <c r="AE878" s="234">
        <v>26844</v>
      </c>
    </row>
    <row r="879" spans="1:35" x14ac:dyDescent="0.2">
      <c r="A879" s="97" t="s">
        <v>263</v>
      </c>
      <c r="K879" s="234"/>
      <c r="L879" s="234"/>
      <c r="M879" s="269"/>
      <c r="N879" s="269"/>
      <c r="O879" s="269"/>
      <c r="P879" s="269"/>
      <c r="Q879" s="269">
        <v>20728</v>
      </c>
      <c r="R879" s="269">
        <v>20774</v>
      </c>
      <c r="S879" s="269">
        <v>20013</v>
      </c>
      <c r="T879" s="269">
        <v>50566</v>
      </c>
      <c r="U879" s="269">
        <v>355431</v>
      </c>
      <c r="V879" s="269">
        <v>376305</v>
      </c>
      <c r="W879" s="269">
        <v>388440</v>
      </c>
      <c r="X879" s="269">
        <v>400368</v>
      </c>
      <c r="Y879" s="269">
        <v>415611</v>
      </c>
      <c r="Z879" s="269">
        <v>426293</v>
      </c>
      <c r="AA879" s="269">
        <v>431953</v>
      </c>
      <c r="AB879" s="269">
        <v>429482</v>
      </c>
      <c r="AC879" s="234">
        <v>433599</v>
      </c>
      <c r="AD879" s="234">
        <v>431918</v>
      </c>
      <c r="AE879" s="234">
        <v>432084</v>
      </c>
    </row>
    <row r="880" spans="1:35" x14ac:dyDescent="0.2">
      <c r="A880" s="97" t="s">
        <v>251</v>
      </c>
      <c r="K880" s="271">
        <v>502915.52031213243</v>
      </c>
      <c r="L880" s="271">
        <v>492820.0824221198</v>
      </c>
      <c r="M880" s="271">
        <v>499813.09653572273</v>
      </c>
      <c r="N880" s="271">
        <v>544600.68630190729</v>
      </c>
      <c r="O880" s="271">
        <v>494970.80264601589</v>
      </c>
      <c r="P880" s="271">
        <v>482998.38572268374</v>
      </c>
      <c r="Q880" s="271">
        <v>601966.21686496167</v>
      </c>
      <c r="R880" s="271">
        <v>549340.44555524318</v>
      </c>
      <c r="S880" s="271">
        <v>578358.69336845784</v>
      </c>
      <c r="T880" s="272">
        <v>571341.38826744235</v>
      </c>
      <c r="U880" s="273">
        <v>675896.75202168315</v>
      </c>
      <c r="V880" s="273">
        <v>470725.45017606509</v>
      </c>
      <c r="W880" s="274">
        <v>543320.82971477765</v>
      </c>
      <c r="X880" s="275">
        <v>807874.59134251648</v>
      </c>
      <c r="Y880" s="271">
        <v>744106.70396612072</v>
      </c>
      <c r="Z880" s="271">
        <v>859617.85077707097</v>
      </c>
      <c r="AA880" s="271">
        <v>993763.66958188498</v>
      </c>
      <c r="AB880" s="271">
        <v>1003957.3728083165</v>
      </c>
      <c r="AC880" s="271">
        <v>1070835.9271501105</v>
      </c>
      <c r="AD880" s="271">
        <v>1101816.9494154633</v>
      </c>
      <c r="AE880" s="271">
        <v>1137402</v>
      </c>
      <c r="AF880" s="191"/>
      <c r="AG880" s="192">
        <f>+AE880/AE499</f>
        <v>3.2869240357761433E-2</v>
      </c>
      <c r="AH880" s="192">
        <f>+Z880/Z499</f>
        <v>3.4552421811879598E-2</v>
      </c>
      <c r="AI880" s="3" t="s">
        <v>365</v>
      </c>
    </row>
    <row r="881" spans="1:37" x14ac:dyDescent="0.2">
      <c r="A881" s="97" t="s">
        <v>252</v>
      </c>
      <c r="K881" s="272">
        <v>1157470.3575236285</v>
      </c>
      <c r="L881" s="272">
        <v>1165478.9791352709</v>
      </c>
      <c r="M881" s="272">
        <v>1282794.8049619049</v>
      </c>
      <c r="N881" s="272">
        <v>1483116.8288794751</v>
      </c>
      <c r="O881" s="272">
        <v>1481990.4224547101</v>
      </c>
      <c r="P881" s="272">
        <v>1415666.9329100375</v>
      </c>
      <c r="Q881" s="272">
        <v>1650229.0684297602</v>
      </c>
      <c r="R881" s="272">
        <v>1517093.4540332109</v>
      </c>
      <c r="S881" s="272">
        <v>1588596.3722298513</v>
      </c>
      <c r="T881" s="272">
        <v>1680852.152195405</v>
      </c>
      <c r="U881" s="273">
        <v>1972676.4391402707</v>
      </c>
      <c r="V881" s="273">
        <v>1636966.4587192126</v>
      </c>
      <c r="W881" s="273">
        <v>1686420.624123096</v>
      </c>
      <c r="X881" s="276">
        <v>2166072.8711612294</v>
      </c>
      <c r="Y881" s="272">
        <v>2168950.7954085968</v>
      </c>
      <c r="Z881" s="272">
        <v>2318714.5632459074</v>
      </c>
      <c r="AA881" s="272">
        <v>2456417.640652562</v>
      </c>
      <c r="AB881" s="272">
        <v>2486804.3035544455</v>
      </c>
      <c r="AC881" s="272">
        <v>2587752.5955596273</v>
      </c>
      <c r="AD881" s="277">
        <v>2595400.2659714343</v>
      </c>
      <c r="AE881" s="271">
        <v>2692590.9566379446</v>
      </c>
      <c r="AF881" s="193"/>
      <c r="AG881" s="194">
        <f>+AE881/Z881</f>
        <v>1.1612429573343679</v>
      </c>
      <c r="AH881" s="98"/>
      <c r="AI881" s="3" t="s">
        <v>365</v>
      </c>
    </row>
    <row r="882" spans="1:37" ht="25.5" x14ac:dyDescent="0.2">
      <c r="A882" s="97" t="s">
        <v>249</v>
      </c>
      <c r="K882" s="272">
        <v>554692.61560868926</v>
      </c>
      <c r="L882" s="272">
        <v>594204.33841242723</v>
      </c>
      <c r="M882" s="272">
        <v>625164.75714359316</v>
      </c>
      <c r="N882" s="272">
        <v>687493.51496671769</v>
      </c>
      <c r="O882" s="272">
        <v>687023.17820989632</v>
      </c>
      <c r="P882" s="272">
        <v>703148.39422656526</v>
      </c>
      <c r="Q882" s="272">
        <v>957435.92957834271</v>
      </c>
      <c r="R882" s="272">
        <v>822508.93156182917</v>
      </c>
      <c r="S882" s="272">
        <v>880787.84638414625</v>
      </c>
      <c r="T882" s="272">
        <v>979289.3612988122</v>
      </c>
      <c r="U882" s="273">
        <v>1170904.9591799034</v>
      </c>
      <c r="V882" s="273">
        <v>897609.53285967675</v>
      </c>
      <c r="W882" s="273">
        <v>957510.10867344402</v>
      </c>
      <c r="X882" s="272">
        <v>1306403.3374001081</v>
      </c>
      <c r="Y882" s="272">
        <v>1255184.9461013938</v>
      </c>
      <c r="Z882" s="272">
        <v>1364398.7937042532</v>
      </c>
      <c r="AA882" s="272">
        <v>1454649.3259623586</v>
      </c>
      <c r="AB882" s="272">
        <v>1451467.1945171845</v>
      </c>
      <c r="AC882" s="272">
        <v>1561719.8423120612</v>
      </c>
      <c r="AD882" s="277">
        <v>1505331.0690047436</v>
      </c>
      <c r="AE882" s="271">
        <v>1558991.2674680208</v>
      </c>
      <c r="AF882" s="194"/>
      <c r="AG882" s="193"/>
      <c r="AH882" s="13">
        <f>+W882+W883</f>
        <v>1557379.6440579207</v>
      </c>
      <c r="AI882" s="3" t="s">
        <v>365</v>
      </c>
    </row>
    <row r="883" spans="1:37" ht="25.5" x14ac:dyDescent="0.2">
      <c r="A883" s="97" t="s">
        <v>250</v>
      </c>
      <c r="K883" s="272">
        <v>498749.62865821668</v>
      </c>
      <c r="L883" s="272">
        <v>461593.45727780752</v>
      </c>
      <c r="M883" s="272">
        <v>543401.7478994166</v>
      </c>
      <c r="N883" s="272">
        <v>659888.09452037979</v>
      </c>
      <c r="O883" s="272">
        <v>658713.05940366781</v>
      </c>
      <c r="P883" s="272">
        <v>583847.60453715036</v>
      </c>
      <c r="Q883" s="272">
        <v>545853.71728284622</v>
      </c>
      <c r="R883" s="272">
        <v>553888.29559535254</v>
      </c>
      <c r="S883" s="272">
        <v>568447.77212187904</v>
      </c>
      <c r="T883" s="272">
        <v>568126.90800881095</v>
      </c>
      <c r="U883" s="273">
        <v>644812.25734185451</v>
      </c>
      <c r="V883" s="273">
        <v>598999.45722736896</v>
      </c>
      <c r="W883" s="273">
        <v>599869.53538447665</v>
      </c>
      <c r="X883" s="276">
        <v>705627.26754517423</v>
      </c>
      <c r="Y883" s="272">
        <v>762904.06788017321</v>
      </c>
      <c r="Z883" s="272">
        <v>792880.05386995082</v>
      </c>
      <c r="AA883" s="272">
        <v>835913.52041083283</v>
      </c>
      <c r="AB883" s="272">
        <v>855634.54731796496</v>
      </c>
      <c r="AC883" s="272">
        <v>838799.23812614137</v>
      </c>
      <c r="AD883" s="272">
        <v>908848.63626208995</v>
      </c>
      <c r="AE883" s="271">
        <v>946067.64214204531</v>
      </c>
      <c r="AF883" s="193"/>
      <c r="AG883" s="194">
        <f>277.8*100/AE883</f>
        <v>2.9363650929971275E-2</v>
      </c>
      <c r="AH883" s="3">
        <f>250*100/Y883</f>
        <v>3.2769519855184032E-2</v>
      </c>
      <c r="AI883" s="3" t="s">
        <v>365</v>
      </c>
    </row>
    <row r="884" spans="1:37" ht="25.5" x14ac:dyDescent="0.2">
      <c r="A884" s="97" t="s">
        <v>234</v>
      </c>
      <c r="K884" s="278">
        <f>+K882*100/K$881</f>
        <v>47.922835518262147</v>
      </c>
      <c r="L884" s="278">
        <f t="shared" ref="L884:Y884" si="280">+L882*100/L$881</f>
        <v>50.98370275655234</v>
      </c>
      <c r="M884" s="278">
        <f t="shared" si="280"/>
        <v>48.734587536948951</v>
      </c>
      <c r="N884" s="278">
        <f t="shared" si="280"/>
        <v>46.354643247230428</v>
      </c>
      <c r="O884" s="278">
        <f t="shared" si="280"/>
        <v>46.358138878653378</v>
      </c>
      <c r="P884" s="278">
        <f t="shared" si="280"/>
        <v>49.669055473463459</v>
      </c>
      <c r="Q884" s="278">
        <f t="shared" si="280"/>
        <v>58.018365322419768</v>
      </c>
      <c r="R884" s="278">
        <f t="shared" si="280"/>
        <v>54.216101808044812</v>
      </c>
      <c r="S884" s="278">
        <f t="shared" si="280"/>
        <v>55.444407514781012</v>
      </c>
      <c r="T884" s="278">
        <f t="shared" si="280"/>
        <v>58.261481238533484</v>
      </c>
      <c r="U884" s="278">
        <f t="shared" si="280"/>
        <v>59.356158767233296</v>
      </c>
      <c r="V884" s="278">
        <f t="shared" si="280"/>
        <v>54.833715625546787</v>
      </c>
      <c r="W884" s="278">
        <f t="shared" si="280"/>
        <v>56.777656474127241</v>
      </c>
      <c r="X884" s="278">
        <f t="shared" si="280"/>
        <v>60.31206774219681</v>
      </c>
      <c r="Y884" s="278">
        <f t="shared" si="280"/>
        <v>57.870604937579344</v>
      </c>
      <c r="Z884" s="278">
        <f t="shared" ref="Z884:AE885" si="281">+Z882*100/Z$881</f>
        <v>58.842895772141404</v>
      </c>
      <c r="AA884" s="278">
        <f t="shared" si="281"/>
        <v>59.21832272690903</v>
      </c>
      <c r="AB884" s="278">
        <f t="shared" si="281"/>
        <v>58.366763819837757</v>
      </c>
      <c r="AC884" s="278">
        <f t="shared" si="281"/>
        <v>60.350430910275009</v>
      </c>
      <c r="AD884" s="278">
        <f t="shared" si="281"/>
        <v>57.999958185305658</v>
      </c>
      <c r="AE884" s="278">
        <f t="shared" si="281"/>
        <v>57.899298206610162</v>
      </c>
    </row>
    <row r="885" spans="1:37" ht="25.5" x14ac:dyDescent="0.2">
      <c r="A885" s="97" t="s">
        <v>235</v>
      </c>
      <c r="K885" s="278">
        <f>+K883*100/K$881</f>
        <v>43.089624318783926</v>
      </c>
      <c r="L885" s="278">
        <f t="shared" ref="L885:Y885" si="282">+L883*100/L$881</f>
        <v>39.605472560327733</v>
      </c>
      <c r="M885" s="278">
        <f t="shared" si="282"/>
        <v>42.360769298216326</v>
      </c>
      <c r="N885" s="278">
        <f t="shared" si="282"/>
        <v>44.493331993201011</v>
      </c>
      <c r="O885" s="278">
        <f t="shared" si="282"/>
        <v>44.44786210646366</v>
      </c>
      <c r="P885" s="278">
        <f t="shared" si="282"/>
        <v>41.241876246766338</v>
      </c>
      <c r="Q885" s="278">
        <f t="shared" si="282"/>
        <v>33.077451350571685</v>
      </c>
      <c r="R885" s="278">
        <f t="shared" si="282"/>
        <v>36.509833598110511</v>
      </c>
      <c r="S885" s="278">
        <f t="shared" si="282"/>
        <v>35.783020914492639</v>
      </c>
      <c r="T885" s="278">
        <f t="shared" si="282"/>
        <v>33.799933400850605</v>
      </c>
      <c r="U885" s="278">
        <f t="shared" si="282"/>
        <v>32.687177914634383</v>
      </c>
      <c r="V885" s="278">
        <f t="shared" si="282"/>
        <v>36.59204219101931</v>
      </c>
      <c r="W885" s="278">
        <f t="shared" si="282"/>
        <v>35.570576332129264</v>
      </c>
      <c r="X885" s="278">
        <f t="shared" si="282"/>
        <v>32.576340202575373</v>
      </c>
      <c r="Y885" s="278">
        <f t="shared" si="282"/>
        <v>35.173876212182762</v>
      </c>
      <c r="Z885" s="278">
        <f t="shared" si="281"/>
        <v>34.194810626454121</v>
      </c>
      <c r="AA885" s="278">
        <f t="shared" si="281"/>
        <v>34.029780057627633</v>
      </c>
      <c r="AB885" s="278">
        <f t="shared" si="281"/>
        <v>34.406991579312745</v>
      </c>
      <c r="AC885" s="278">
        <f t="shared" si="281"/>
        <v>32.414197538259749</v>
      </c>
      <c r="AD885" s="278">
        <f t="shared" si="281"/>
        <v>35.017667531983406</v>
      </c>
      <c r="AE885" s="278">
        <f t="shared" si="281"/>
        <v>35.135958538735338</v>
      </c>
    </row>
    <row r="886" spans="1:37" ht="38.25" x14ac:dyDescent="0.2">
      <c r="A886" s="97" t="s">
        <v>540</v>
      </c>
      <c r="I886" s="279">
        <f t="shared" ref="I886:Z886" si="283">+I501*100/H435</f>
        <v>105.05012829338507</v>
      </c>
      <c r="J886" s="279">
        <f t="shared" si="283"/>
        <v>95.630718742927343</v>
      </c>
      <c r="K886" s="279">
        <f t="shared" si="283"/>
        <v>103.87985475213135</v>
      </c>
      <c r="L886" s="279">
        <f t="shared" si="283"/>
        <v>103.01155524489155</v>
      </c>
      <c r="M886" s="279">
        <f t="shared" si="283"/>
        <v>89.246591116106572</v>
      </c>
      <c r="N886" s="279">
        <f t="shared" si="283"/>
        <v>113.6501418605967</v>
      </c>
      <c r="O886" s="279">
        <f t="shared" si="283"/>
        <v>83.068376548585562</v>
      </c>
      <c r="P886" s="279">
        <f t="shared" si="283"/>
        <v>102.55972254202165</v>
      </c>
      <c r="Q886" s="279">
        <f t="shared" si="283"/>
        <v>153.69243875187823</v>
      </c>
      <c r="R886" s="279">
        <f t="shared" si="283"/>
        <v>94.072631842383799</v>
      </c>
      <c r="S886" s="279">
        <f t="shared" si="283"/>
        <v>93.950517436081057</v>
      </c>
      <c r="T886" s="279">
        <f t="shared" si="283"/>
        <v>78.608766366574642</v>
      </c>
      <c r="U886" s="279">
        <f t="shared" si="283"/>
        <v>157.08015925633273</v>
      </c>
      <c r="V886" s="279">
        <f t="shared" si="283"/>
        <v>88.901560482341139</v>
      </c>
      <c r="W886" s="279">
        <f t="shared" si="283"/>
        <v>75.120390930352713</v>
      </c>
      <c r="X886" s="279">
        <f t="shared" si="283"/>
        <v>116.47855009381249</v>
      </c>
      <c r="Y886" s="279">
        <f t="shared" si="283"/>
        <v>77.18895890390624</v>
      </c>
      <c r="Z886" s="279">
        <f t="shared" si="283"/>
        <v>115.67857260800031</v>
      </c>
      <c r="AA886" s="279">
        <f>+AA501*100/Z435</f>
        <v>116.20750499521654</v>
      </c>
      <c r="AB886" s="279">
        <f>+AB501*100/AA435</f>
        <v>99.530837290710025</v>
      </c>
      <c r="AC886" s="279">
        <f>+AC501*100/AB435</f>
        <v>112.98932298994653</v>
      </c>
      <c r="AD886" s="279">
        <f>+AD501*100/AC435</f>
        <v>92.640623332265989</v>
      </c>
      <c r="AE886" s="279">
        <f>+AE501*100/AD435</f>
        <v>104.55177333569686</v>
      </c>
    </row>
    <row r="887" spans="1:37" ht="25.5" x14ac:dyDescent="0.2">
      <c r="A887" s="97" t="s">
        <v>255</v>
      </c>
      <c r="K887" s="280">
        <v>102.8</v>
      </c>
      <c r="L887" s="280">
        <v>102.6</v>
      </c>
      <c r="M887" s="280">
        <v>122.5</v>
      </c>
      <c r="N887" s="280">
        <v>106</v>
      </c>
      <c r="O887" s="280">
        <v>98.5</v>
      </c>
      <c r="P887" s="280">
        <v>105.9</v>
      </c>
      <c r="Q887" s="280">
        <v>94.6</v>
      </c>
      <c r="R887" s="280">
        <v>100.7</v>
      </c>
      <c r="S887" s="280">
        <v>110.6</v>
      </c>
      <c r="T887" s="280">
        <v>122.2</v>
      </c>
      <c r="U887" s="280">
        <v>97.3</v>
      </c>
      <c r="V887" s="280">
        <v>90.5</v>
      </c>
      <c r="W887" s="280">
        <v>116.8</v>
      </c>
      <c r="X887" s="280">
        <v>119.3</v>
      </c>
      <c r="Y887" s="280">
        <v>115.4</v>
      </c>
      <c r="Z887" s="280">
        <v>92.2</v>
      </c>
      <c r="AA887" s="280">
        <v>93.9</v>
      </c>
      <c r="AB887" s="280">
        <v>100.4</v>
      </c>
      <c r="AC887" s="234">
        <v>96.2</v>
      </c>
      <c r="AD887" s="234">
        <v>105.6</v>
      </c>
      <c r="AE887" s="234">
        <v>102.7</v>
      </c>
      <c r="AI887" s="3" t="s">
        <v>842</v>
      </c>
    </row>
    <row r="888" spans="1:37" ht="25.5" x14ac:dyDescent="0.2">
      <c r="A888" s="97" t="s">
        <v>236</v>
      </c>
      <c r="K888" s="281">
        <v>96.5</v>
      </c>
      <c r="L888" s="281">
        <v>109.4</v>
      </c>
      <c r="M888" s="281">
        <v>130.80000000000001</v>
      </c>
      <c r="N888" s="281">
        <v>91.3</v>
      </c>
      <c r="O888" s="281">
        <v>103.7</v>
      </c>
      <c r="P888" s="281">
        <v>120.2</v>
      </c>
      <c r="Q888" s="281">
        <v>86.2</v>
      </c>
      <c r="R888" s="281">
        <v>99.4</v>
      </c>
      <c r="S888" s="281">
        <v>118</v>
      </c>
      <c r="T888" s="281">
        <v>140.5</v>
      </c>
      <c r="U888" s="281">
        <v>85.6</v>
      </c>
      <c r="V888" s="281">
        <v>87.3</v>
      </c>
      <c r="W888" s="281">
        <v>127.6</v>
      </c>
      <c r="X888" s="281">
        <v>121.6</v>
      </c>
      <c r="Y888" s="281">
        <v>117.8</v>
      </c>
      <c r="Z888" s="281">
        <v>86.3</v>
      </c>
      <c r="AA888" s="281">
        <v>90.8</v>
      </c>
      <c r="AB888" s="281">
        <v>106.4</v>
      </c>
      <c r="AC888" s="234">
        <v>94.3</v>
      </c>
      <c r="AD888" s="234">
        <v>103.3</v>
      </c>
      <c r="AE888" s="234">
        <v>105.8</v>
      </c>
      <c r="AI888" s="3" t="s">
        <v>842</v>
      </c>
    </row>
    <row r="889" spans="1:37" ht="25.5" x14ac:dyDescent="0.2">
      <c r="A889" s="97" t="s">
        <v>237</v>
      </c>
      <c r="K889" s="281">
        <v>110.5</v>
      </c>
      <c r="L889" s="281">
        <v>95.3</v>
      </c>
      <c r="M889" s="281">
        <v>112.4</v>
      </c>
      <c r="N889" s="281">
        <v>121.2</v>
      </c>
      <c r="O889" s="281">
        <v>94.4</v>
      </c>
      <c r="P889" s="281">
        <v>93.7</v>
      </c>
      <c r="Q889" s="281">
        <v>103.9</v>
      </c>
      <c r="R889" s="281">
        <v>101.8</v>
      </c>
      <c r="S889" s="281">
        <v>104</v>
      </c>
      <c r="T889" s="281">
        <v>103.6</v>
      </c>
      <c r="U889" s="281">
        <v>113.6</v>
      </c>
      <c r="V889" s="281">
        <v>95.4</v>
      </c>
      <c r="W889" s="281">
        <v>101.8</v>
      </c>
      <c r="X889" s="281">
        <v>115.3</v>
      </c>
      <c r="Y889" s="281">
        <v>111</v>
      </c>
      <c r="Z889" s="281">
        <v>103.4</v>
      </c>
      <c r="AA889" s="281">
        <v>98.9</v>
      </c>
      <c r="AB889" s="281">
        <v>91.6</v>
      </c>
      <c r="AC889" s="234">
        <v>99.4</v>
      </c>
      <c r="AD889" s="234">
        <v>109.3</v>
      </c>
      <c r="AE889" s="234">
        <v>97.8</v>
      </c>
      <c r="AF889" s="87"/>
      <c r="AG889" s="87"/>
      <c r="AH889" s="87"/>
      <c r="AI889" s="3" t="s">
        <v>842</v>
      </c>
    </row>
    <row r="890" spans="1:37" x14ac:dyDescent="0.2">
      <c r="A890" s="97" t="s">
        <v>238</v>
      </c>
      <c r="K890" s="282">
        <v>95.278896819408089</v>
      </c>
      <c r="L890" s="282">
        <v>93.656824257856769</v>
      </c>
      <c r="M890" s="282">
        <v>105.51310710727446</v>
      </c>
      <c r="N890" s="282">
        <v>94.8</v>
      </c>
      <c r="O890" s="282">
        <v>97.4</v>
      </c>
      <c r="P890" s="282">
        <v>99.9</v>
      </c>
      <c r="Q890" s="282">
        <v>87.6</v>
      </c>
      <c r="R890" s="282">
        <v>100.7</v>
      </c>
      <c r="S890" s="282">
        <v>104.6</v>
      </c>
      <c r="T890" s="282">
        <v>107</v>
      </c>
      <c r="U890" s="282">
        <v>84.6</v>
      </c>
      <c r="V890" s="282">
        <v>96.072186836518043</v>
      </c>
      <c r="W890" s="282">
        <v>111.87739463601532</v>
      </c>
      <c r="X890" s="282">
        <v>105.66873339238263</v>
      </c>
      <c r="Y890" s="282">
        <v>108.05243445692884</v>
      </c>
      <c r="Z890" s="282">
        <v>90.30362389813908</v>
      </c>
      <c r="AA890" s="282">
        <v>96.704428424304851</v>
      </c>
      <c r="AB890" s="282">
        <v>100.90452261306532</v>
      </c>
      <c r="AC890" s="278">
        <v>98.163265306122454</v>
      </c>
      <c r="AD890" s="278">
        <v>105.6</v>
      </c>
      <c r="AE890" s="278">
        <v>97.7</v>
      </c>
      <c r="AF890" s="99"/>
      <c r="AG890" s="99"/>
      <c r="AH890" s="99"/>
      <c r="AI890" s="3" t="s">
        <v>842</v>
      </c>
    </row>
    <row r="891" spans="1:37" ht="38.25" x14ac:dyDescent="0.2">
      <c r="A891" s="97" t="s">
        <v>529</v>
      </c>
      <c r="K891" s="234"/>
      <c r="L891" s="234"/>
      <c r="M891" s="253">
        <v>255.5</v>
      </c>
      <c r="N891" s="253">
        <v>243.4</v>
      </c>
      <c r="O891" s="253">
        <v>240.9</v>
      </c>
      <c r="P891" s="253">
        <v>215.2</v>
      </c>
      <c r="Q891" s="253">
        <v>204.9</v>
      </c>
      <c r="R891" s="283"/>
      <c r="S891" s="283"/>
      <c r="T891" s="283"/>
      <c r="U891" s="283">
        <f t="shared" ref="U891:AE891" si="284">+U751</f>
        <v>168.1</v>
      </c>
      <c r="V891" s="283">
        <f t="shared" si="284"/>
        <v>174.9</v>
      </c>
      <c r="W891" s="283">
        <f t="shared" si="284"/>
        <v>172.8</v>
      </c>
      <c r="X891" s="283">
        <f t="shared" si="284"/>
        <v>184.6</v>
      </c>
      <c r="Y891" s="283">
        <f t="shared" si="284"/>
        <v>192.7</v>
      </c>
      <c r="Z891" s="283">
        <f t="shared" si="284"/>
        <v>184.6</v>
      </c>
      <c r="AA891" s="283">
        <f t="shared" si="284"/>
        <v>189.614</v>
      </c>
      <c r="AB891" s="283">
        <f t="shared" si="284"/>
        <v>203.21600000000001</v>
      </c>
      <c r="AC891" s="283">
        <f t="shared" si="284"/>
        <v>216.99600000000001</v>
      </c>
      <c r="AD891" s="283">
        <f t="shared" si="284"/>
        <v>220.011</v>
      </c>
      <c r="AE891" s="283">
        <f t="shared" si="284"/>
        <v>214.85499999999999</v>
      </c>
      <c r="AF891" s="266"/>
      <c r="AG891" s="195">
        <f>+AE891*100/AE784</f>
        <v>4.8071716812828731</v>
      </c>
      <c r="AH891" s="100">
        <f>+AE891/Z891</f>
        <v>1.1638949079089924</v>
      </c>
      <c r="AI891" s="195" t="s">
        <v>845</v>
      </c>
      <c r="AJ891" s="195">
        <f>+Z891*100/Z784</f>
        <v>4.7420879572544186</v>
      </c>
      <c r="AK891" s="195" t="e">
        <f>+Q891*100/Q784</f>
        <v>#DIV/0!</v>
      </c>
    </row>
    <row r="892" spans="1:37" ht="25.5" x14ac:dyDescent="0.2">
      <c r="A892" s="97" t="s">
        <v>530</v>
      </c>
      <c r="K892" s="234"/>
      <c r="L892" s="234"/>
      <c r="M892" s="284">
        <f t="shared" ref="M892:AE892" si="285">+M719</f>
        <v>126.521</v>
      </c>
      <c r="N892" s="284">
        <f t="shared" si="285"/>
        <v>115.148</v>
      </c>
      <c r="O892" s="284">
        <f t="shared" si="285"/>
        <v>107.404</v>
      </c>
      <c r="P892" s="284">
        <f t="shared" si="285"/>
        <v>102.658</v>
      </c>
      <c r="Q892" s="284">
        <f t="shared" si="285"/>
        <v>96.546000000000006</v>
      </c>
      <c r="R892" s="284">
        <f t="shared" si="285"/>
        <v>93.41</v>
      </c>
      <c r="S892" s="284">
        <f t="shared" si="285"/>
        <v>89.308999999999997</v>
      </c>
      <c r="T892" s="284">
        <f t="shared" si="285"/>
        <v>85.393000000000001</v>
      </c>
      <c r="U892" s="284">
        <f t="shared" si="285"/>
        <v>84.195999999999998</v>
      </c>
      <c r="V892" s="284">
        <f t="shared" si="285"/>
        <v>82.802000000000007</v>
      </c>
      <c r="W892" s="284">
        <f t="shared" si="285"/>
        <v>76.688999999999993</v>
      </c>
      <c r="X892" s="284">
        <f t="shared" si="285"/>
        <v>74.715999999999994</v>
      </c>
      <c r="Y892" s="284">
        <f t="shared" si="285"/>
        <v>77.793000000000006</v>
      </c>
      <c r="Z892" s="284">
        <f t="shared" si="285"/>
        <v>75.34</v>
      </c>
      <c r="AA892" s="284">
        <f t="shared" si="285"/>
        <v>78.242000000000004</v>
      </c>
      <c r="AB892" s="284">
        <f t="shared" si="285"/>
        <v>78.897000000000006</v>
      </c>
      <c r="AC892" s="284">
        <f t="shared" si="285"/>
        <v>77.748000000000005</v>
      </c>
      <c r="AD892" s="284">
        <f t="shared" si="285"/>
        <v>78.092667000000006</v>
      </c>
      <c r="AE892" s="284">
        <f t="shared" si="285"/>
        <v>74.656999999999996</v>
      </c>
      <c r="AF892" s="267"/>
      <c r="AG892" s="195">
        <f>+AE892*100/AE745</f>
        <v>2.3952900788462621</v>
      </c>
      <c r="AH892" s="195"/>
      <c r="AI892" s="195" t="s">
        <v>844</v>
      </c>
      <c r="AJ892" s="195">
        <f>+Z892*100/Z745</f>
        <v>2.7901502585166429</v>
      </c>
      <c r="AK892" s="195">
        <f>+Q892*100/Q745</f>
        <v>3.4609895721494768</v>
      </c>
    </row>
    <row r="893" spans="1:37" ht="25.5" x14ac:dyDescent="0.2">
      <c r="A893" s="97" t="s">
        <v>240</v>
      </c>
      <c r="K893" s="234"/>
      <c r="L893" s="234"/>
      <c r="M893" s="284">
        <v>121.33199999999999</v>
      </c>
      <c r="N893" s="284">
        <v>108.611</v>
      </c>
      <c r="O893" s="284">
        <v>100.578</v>
      </c>
      <c r="P893" s="284">
        <v>95.527000000000001</v>
      </c>
      <c r="Q893" s="284">
        <v>89.004999999999995</v>
      </c>
      <c r="R893" s="284">
        <v>86.134</v>
      </c>
      <c r="S893" s="284">
        <v>81.198999999999998</v>
      </c>
      <c r="T893" s="284">
        <v>77.814999999999998</v>
      </c>
      <c r="U893" s="285">
        <v>76.616</v>
      </c>
      <c r="V893" s="286">
        <v>74.733999999999995</v>
      </c>
      <c r="W893" s="286">
        <v>69.078000000000003</v>
      </c>
      <c r="X893" s="286">
        <v>66.61</v>
      </c>
      <c r="Y893" s="286">
        <v>69.337000000000003</v>
      </c>
      <c r="Z893" s="286">
        <v>67.016999999999996</v>
      </c>
      <c r="AA893" s="286">
        <v>69.667000000000002</v>
      </c>
      <c r="AB893" s="286">
        <v>70.599999999999994</v>
      </c>
      <c r="AC893" s="286">
        <v>69.734999999999999</v>
      </c>
      <c r="AD893" s="286">
        <v>70.366917000000001</v>
      </c>
      <c r="AE893" s="286">
        <v>66.790999999999997</v>
      </c>
      <c r="AI893" s="195" t="s">
        <v>844</v>
      </c>
    </row>
    <row r="894" spans="1:37" x14ac:dyDescent="0.2">
      <c r="A894" s="97" t="s">
        <v>241</v>
      </c>
      <c r="K894" s="287">
        <v>744516.29002357554</v>
      </c>
      <c r="L894" s="287">
        <v>723488.30441073317</v>
      </c>
      <c r="M894" s="287">
        <v>676049.33028564835</v>
      </c>
      <c r="N894" s="287">
        <v>642937.28248072241</v>
      </c>
      <c r="O894" s="287">
        <v>646741.2214467359</v>
      </c>
      <c r="P894" s="287">
        <v>581907</v>
      </c>
      <c r="Q894" s="287">
        <v>553785.10037174716</v>
      </c>
      <c r="R894" s="287">
        <v>522248</v>
      </c>
      <c r="S894" s="287">
        <v>504403.04535147396</v>
      </c>
      <c r="T894" s="287">
        <v>459291</v>
      </c>
      <c r="U894" s="287">
        <v>435152</v>
      </c>
      <c r="V894" s="288">
        <v>446510</v>
      </c>
      <c r="W894" s="287">
        <v>444157</v>
      </c>
      <c r="X894" s="287">
        <v>436951</v>
      </c>
      <c r="Y894" s="287">
        <v>433279</v>
      </c>
      <c r="Z894" s="287">
        <v>444424</v>
      </c>
      <c r="AA894" s="287">
        <v>462930</v>
      </c>
      <c r="AB894" s="287">
        <v>441903</v>
      </c>
      <c r="AC894" s="287">
        <v>434281</v>
      </c>
      <c r="AD894" s="287">
        <v>421415.26966299978</v>
      </c>
      <c r="AE894" s="289">
        <v>391601</v>
      </c>
      <c r="AF894" s="101"/>
      <c r="AG894" s="101"/>
      <c r="AH894" s="3">
        <f>+Z894/Y894</f>
        <v>1.0257224559694793</v>
      </c>
      <c r="AI894" s="3" t="s">
        <v>534</v>
      </c>
      <c r="AK894" s="3">
        <f>+Z894/Q894</f>
        <v>0.80252068844334234</v>
      </c>
    </row>
    <row r="895" spans="1:37" x14ac:dyDescent="0.2">
      <c r="A895" s="97" t="s">
        <v>254</v>
      </c>
      <c r="K895" s="287">
        <v>163645.24441922805</v>
      </c>
      <c r="L895" s="287">
        <v>150073.30441073317</v>
      </c>
      <c r="M895" s="287">
        <v>143415.78990838138</v>
      </c>
      <c r="N895" s="287">
        <v>135175.31353553457</v>
      </c>
      <c r="O895" s="287">
        <v>125590.15493937851</v>
      </c>
      <c r="P895" s="287">
        <v>123870</v>
      </c>
      <c r="Q895" s="287">
        <v>127151.46408062229</v>
      </c>
      <c r="R895" s="287">
        <v>114566</v>
      </c>
      <c r="S895" s="287">
        <v>113500.14274763195</v>
      </c>
      <c r="T895" s="287">
        <v>111245</v>
      </c>
      <c r="U895" s="287">
        <v>109795</v>
      </c>
      <c r="V895" s="288">
        <v>110028</v>
      </c>
      <c r="W895" s="287">
        <v>109176</v>
      </c>
      <c r="X895" s="287">
        <v>108062</v>
      </c>
      <c r="Y895" s="287">
        <v>114767</v>
      </c>
      <c r="Z895" s="287">
        <v>120820</v>
      </c>
      <c r="AA895" s="287">
        <v>126766</v>
      </c>
      <c r="AB895" s="287">
        <v>130936</v>
      </c>
      <c r="AC895" s="287">
        <v>132265</v>
      </c>
      <c r="AD895" s="287">
        <v>128567</v>
      </c>
      <c r="AE895" s="289">
        <v>124261</v>
      </c>
      <c r="AF895" s="101"/>
      <c r="AG895" s="101"/>
      <c r="AI895" s="3" t="s">
        <v>534</v>
      </c>
      <c r="AK895" s="3">
        <f>+Z895/Q895</f>
        <v>0.95020533875561408</v>
      </c>
    </row>
    <row r="896" spans="1:37" x14ac:dyDescent="0.2">
      <c r="A896" s="97" t="s">
        <v>253</v>
      </c>
      <c r="K896" s="287">
        <v>580871.04560434748</v>
      </c>
      <c r="L896" s="287">
        <v>573415</v>
      </c>
      <c r="M896" s="287">
        <v>532633.54037726694</v>
      </c>
      <c r="N896" s="287">
        <v>507761.96894518781</v>
      </c>
      <c r="O896" s="287">
        <v>521151.06650735735</v>
      </c>
      <c r="P896" s="287">
        <v>458037</v>
      </c>
      <c r="Q896" s="287">
        <v>426633.63629112486</v>
      </c>
      <c r="R896" s="287">
        <v>407682</v>
      </c>
      <c r="S896" s="287">
        <v>390902.90260384203</v>
      </c>
      <c r="T896" s="287">
        <v>348046</v>
      </c>
      <c r="U896" s="287">
        <v>325357.56807669735</v>
      </c>
      <c r="V896" s="288">
        <v>336482.39724444447</v>
      </c>
      <c r="W896" s="287">
        <v>334981</v>
      </c>
      <c r="X896" s="287">
        <v>328888.60499866056</v>
      </c>
      <c r="Y896" s="287">
        <v>318512</v>
      </c>
      <c r="Z896" s="287">
        <v>323604</v>
      </c>
      <c r="AA896" s="287">
        <v>336165</v>
      </c>
      <c r="AB896" s="287">
        <v>310966</v>
      </c>
      <c r="AC896" s="289">
        <v>302015</v>
      </c>
      <c r="AD896" s="289">
        <v>292848</v>
      </c>
      <c r="AE896" s="289">
        <v>267339</v>
      </c>
      <c r="AF896" s="101"/>
      <c r="AG896" s="101"/>
      <c r="AH896" s="3">
        <f>+Z896/Z894</f>
        <v>0.72814249455474955</v>
      </c>
      <c r="AI896" s="3" t="s">
        <v>534</v>
      </c>
      <c r="AK896" s="3">
        <f>+Z896/Q896</f>
        <v>0.75850559466713063</v>
      </c>
    </row>
    <row r="897" spans="1:35" ht="38.25" x14ac:dyDescent="0.2">
      <c r="A897" s="97" t="s">
        <v>531</v>
      </c>
      <c r="K897" s="287"/>
      <c r="L897" s="287"/>
      <c r="M897" s="287">
        <f t="shared" ref="M897:Z897" si="286">+M789</f>
        <v>59362</v>
      </c>
      <c r="N897" s="287">
        <f t="shared" si="286"/>
        <v>72261</v>
      </c>
      <c r="O897" s="287">
        <f t="shared" si="286"/>
        <v>84542</v>
      </c>
      <c r="P897" s="287">
        <f t="shared" si="286"/>
        <v>89446</v>
      </c>
      <c r="Q897" s="287">
        <f t="shared" si="286"/>
        <v>97219</v>
      </c>
      <c r="R897" s="287">
        <f t="shared" si="286"/>
        <v>103190</v>
      </c>
      <c r="S897" s="287">
        <f t="shared" si="286"/>
        <v>112388</v>
      </c>
      <c r="T897" s="287">
        <f t="shared" si="286"/>
        <v>122231</v>
      </c>
      <c r="U897" s="287">
        <f t="shared" si="286"/>
        <v>133570</v>
      </c>
      <c r="V897" s="287">
        <f t="shared" si="286"/>
        <v>137101</v>
      </c>
      <c r="W897" s="287">
        <f t="shared" si="286"/>
        <v>143861</v>
      </c>
      <c r="X897" s="287">
        <f t="shared" si="286"/>
        <v>153301</v>
      </c>
      <c r="Y897" s="287">
        <f t="shared" si="286"/>
        <v>164136</v>
      </c>
      <c r="Z897" s="287">
        <f t="shared" si="286"/>
        <v>171679</v>
      </c>
      <c r="AA897" s="287">
        <f>+AA789</f>
        <v>180251</v>
      </c>
      <c r="AB897" s="287">
        <f>+AB789</f>
        <v>189136</v>
      </c>
      <c r="AC897" s="287">
        <f>+AC789</f>
        <v>204385</v>
      </c>
      <c r="AD897" s="287">
        <f>+AD789</f>
        <v>230638</v>
      </c>
      <c r="AE897" s="287">
        <f>+AE789</f>
        <v>255664</v>
      </c>
      <c r="AI897" s="3" t="s">
        <v>847</v>
      </c>
    </row>
    <row r="898" spans="1:35" ht="38.25" x14ac:dyDescent="0.2">
      <c r="A898" s="97" t="s">
        <v>532</v>
      </c>
      <c r="K898" s="287"/>
      <c r="L898" s="287"/>
      <c r="M898" s="287">
        <v>40905</v>
      </c>
      <c r="N898" s="287">
        <v>48794</v>
      </c>
      <c r="O898" s="287">
        <v>59101</v>
      </c>
      <c r="P898" s="287">
        <v>65927</v>
      </c>
      <c r="Q898" s="287">
        <v>70959</v>
      </c>
      <c r="R898" s="287"/>
      <c r="S898" s="287"/>
      <c r="T898" s="287"/>
      <c r="U898" s="287">
        <f t="shared" ref="U898:Z898" si="287">+U821</f>
        <v>92029</v>
      </c>
      <c r="V898" s="287">
        <f t="shared" si="287"/>
        <v>94501</v>
      </c>
      <c r="W898" s="287">
        <f t="shared" si="287"/>
        <v>101824</v>
      </c>
      <c r="X898" s="287">
        <f t="shared" si="287"/>
        <v>105925</v>
      </c>
      <c r="Y898" s="287">
        <f t="shared" si="287"/>
        <v>106892</v>
      </c>
      <c r="Z898" s="287">
        <f t="shared" si="287"/>
        <v>112450</v>
      </c>
      <c r="AA898" s="287">
        <f>+AA821</f>
        <v>118065</v>
      </c>
      <c r="AB898" s="287">
        <f>+AB821</f>
        <v>123885</v>
      </c>
      <c r="AC898" s="287">
        <f>+AC821</f>
        <v>135917</v>
      </c>
      <c r="AD898" s="287">
        <f>+AD821</f>
        <v>153374.31899999999</v>
      </c>
      <c r="AE898" s="287">
        <f>+AE821</f>
        <v>170016</v>
      </c>
      <c r="AF898" s="268"/>
      <c r="AG898" s="195">
        <f>+AE898*100/AE847</f>
        <v>77.487101890507361</v>
      </c>
      <c r="AH898" s="195">
        <f>+Z898*100/Z847</f>
        <v>74.412048862478329</v>
      </c>
      <c r="AI898" s="3" t="s">
        <v>846</v>
      </c>
    </row>
    <row r="899" spans="1:35" x14ac:dyDescent="0.2">
      <c r="A899" s="97" t="s">
        <v>479</v>
      </c>
      <c r="K899" s="289">
        <v>28130.311130890092</v>
      </c>
      <c r="L899" s="289">
        <v>19005.97543672653</v>
      </c>
      <c r="M899" s="289">
        <v>23547.231519483481</v>
      </c>
      <c r="N899" s="289">
        <v>31769.919638672221</v>
      </c>
      <c r="O899" s="289">
        <v>30380.599544828627</v>
      </c>
      <c r="P899" s="289">
        <v>41238.438193155118</v>
      </c>
      <c r="Q899" s="289">
        <v>121594.4866232577</v>
      </c>
      <c r="R899" s="289">
        <v>167046.96077034756</v>
      </c>
      <c r="S899" s="289">
        <v>188460.61745570836</v>
      </c>
      <c r="T899" s="289">
        <v>226467.12590684122</v>
      </c>
      <c r="U899" s="290">
        <v>303765.02</v>
      </c>
      <c r="V899" s="290">
        <v>314048.14410049998</v>
      </c>
      <c r="W899" s="291">
        <v>354898.62452390004</v>
      </c>
      <c r="X899" s="292">
        <v>417484.64104879997</v>
      </c>
      <c r="Y899" s="289">
        <v>435247.3165518</v>
      </c>
      <c r="Z899" s="289">
        <v>467207.30561400001</v>
      </c>
      <c r="AA899" s="289">
        <v>499064.68306200003</v>
      </c>
      <c r="AB899" s="289">
        <v>408632.38020469999</v>
      </c>
      <c r="AC899" s="289">
        <v>415320.36308600003</v>
      </c>
      <c r="AD899" s="289">
        <v>423785.41012999997</v>
      </c>
      <c r="AE899" s="293">
        <v>445112.90903516498</v>
      </c>
      <c r="AF899" s="196"/>
      <c r="AG899" s="196"/>
      <c r="AI899" s="3" t="s">
        <v>365</v>
      </c>
    </row>
    <row r="900" spans="1:35" x14ac:dyDescent="0.2">
      <c r="A900" s="97" t="s">
        <v>245</v>
      </c>
      <c r="K900" s="289">
        <v>428646.46061230631</v>
      </c>
      <c r="L900" s="289">
        <v>372444.05785884632</v>
      </c>
      <c r="M900" s="289">
        <v>370343.32805520622</v>
      </c>
      <c r="N900" s="289">
        <v>412219.60594057949</v>
      </c>
      <c r="O900" s="289">
        <v>356089.40219084453</v>
      </c>
      <c r="P900" s="289">
        <v>348341.6048946277</v>
      </c>
      <c r="Q900" s="289">
        <v>528022.41631052759</v>
      </c>
      <c r="R900" s="289">
        <v>515170.11427102465</v>
      </c>
      <c r="S900" s="289">
        <v>552317.91916171485</v>
      </c>
      <c r="T900" s="289">
        <v>567017.87231271842</v>
      </c>
      <c r="U900" s="294">
        <v>737895.09089273028</v>
      </c>
      <c r="V900" s="294">
        <v>534315.33349065029</v>
      </c>
      <c r="W900" s="294">
        <v>641060.70833670651</v>
      </c>
      <c r="X900" s="294">
        <v>959931.92904458311</v>
      </c>
      <c r="Y900" s="294">
        <v>904376.03153572686</v>
      </c>
      <c r="Z900" s="294">
        <v>1049211.4410147287</v>
      </c>
      <c r="AA900" s="294">
        <v>1204166.827426652</v>
      </c>
      <c r="AB900" s="294">
        <v>1118591.6939621146</v>
      </c>
      <c r="AC900" s="294">
        <v>1189443.04507891</v>
      </c>
      <c r="AD900" s="294">
        <v>1219830.2219063281</v>
      </c>
      <c r="AE900" s="295">
        <v>1231677.6469027046</v>
      </c>
      <c r="AF900" s="196"/>
      <c r="AG900" s="196"/>
      <c r="AI900" s="3" t="s">
        <v>365</v>
      </c>
    </row>
    <row r="901" spans="1:35" ht="25.5" x14ac:dyDescent="0.2">
      <c r="A901" s="97" t="s">
        <v>480</v>
      </c>
      <c r="K901" s="296">
        <f>+K899*100/K900</f>
        <v>6.5625903199356728</v>
      </c>
      <c r="L901" s="296">
        <f t="shared" ref="L901:AE901" si="288">+L899*100/L900</f>
        <v>5.1030416610726714</v>
      </c>
      <c r="M901" s="296">
        <f t="shared" si="288"/>
        <v>6.3582167506939262</v>
      </c>
      <c r="N901" s="296">
        <f t="shared" si="288"/>
        <v>7.7070375064236467</v>
      </c>
      <c r="O901" s="296">
        <f t="shared" si="288"/>
        <v>8.5317337044887065</v>
      </c>
      <c r="P901" s="296">
        <f t="shared" si="288"/>
        <v>11.838504965730298</v>
      </c>
      <c r="Q901" s="296">
        <f t="shared" si="288"/>
        <v>23.028281161409733</v>
      </c>
      <c r="R901" s="296">
        <f t="shared" si="288"/>
        <v>32.425592273869022</v>
      </c>
      <c r="S901" s="296">
        <f t="shared" si="288"/>
        <v>34.12176409951465</v>
      </c>
      <c r="T901" s="296">
        <f t="shared" si="288"/>
        <v>39.940033103919767</v>
      </c>
      <c r="U901" s="296">
        <f t="shared" si="288"/>
        <v>41.166423757135298</v>
      </c>
      <c r="V901" s="296">
        <f t="shared" si="288"/>
        <v>58.775806048619664</v>
      </c>
      <c r="W901" s="296">
        <f t="shared" si="288"/>
        <v>55.361156893349239</v>
      </c>
      <c r="X901" s="296">
        <f t="shared" si="288"/>
        <v>43.491067274355693</v>
      </c>
      <c r="Y901" s="296">
        <f t="shared" si="288"/>
        <v>48.126808028371087</v>
      </c>
      <c r="Z901" s="296">
        <f t="shared" si="288"/>
        <v>44.529375810289267</v>
      </c>
      <c r="AA901" s="296">
        <f t="shared" si="288"/>
        <v>41.444812437535695</v>
      </c>
      <c r="AB901" s="296">
        <f t="shared" si="288"/>
        <v>36.530968575075072</v>
      </c>
      <c r="AC901" s="296">
        <f t="shared" si="288"/>
        <v>34.917213127968381</v>
      </c>
      <c r="AD901" s="296">
        <f t="shared" si="288"/>
        <v>34.741343714842216</v>
      </c>
      <c r="AE901" s="296">
        <f t="shared" si="288"/>
        <v>36.138750277273346</v>
      </c>
      <c r="AF901" s="197"/>
      <c r="AG901" s="197"/>
    </row>
    <row r="902" spans="1:35" x14ac:dyDescent="0.2">
      <c r="A902" s="97" t="s">
        <v>244</v>
      </c>
      <c r="K902" s="289">
        <v>317719.51961518108</v>
      </c>
      <c r="L902" s="289">
        <v>242092.37737771781</v>
      </c>
      <c r="M902" s="289">
        <v>234394.93040203984</v>
      </c>
      <c r="N902" s="289">
        <v>258384.06639449103</v>
      </c>
      <c r="O902" s="289">
        <v>191551.84768671764</v>
      </c>
      <c r="P902" s="289">
        <v>181436.01214215276</v>
      </c>
      <c r="Q902" s="289">
        <v>350076.98401520407</v>
      </c>
      <c r="R902" s="289">
        <v>338801.98038187891</v>
      </c>
      <c r="S902" s="289">
        <v>370410.80344088282</v>
      </c>
      <c r="T902" s="289">
        <v>366478.19371175644</v>
      </c>
      <c r="U902" s="294">
        <v>526942.18891195953</v>
      </c>
      <c r="V902" s="294">
        <v>317258.22608524322</v>
      </c>
      <c r="W902" s="294">
        <v>429744.29449582216</v>
      </c>
      <c r="X902" s="294">
        <v>736468.24665336381</v>
      </c>
      <c r="Y902" s="294">
        <v>636467.6865386701</v>
      </c>
      <c r="Z902" s="294">
        <v>765455.4035439021</v>
      </c>
      <c r="AA902" s="294">
        <v>884521.16045801644</v>
      </c>
      <c r="AB902" s="294">
        <v>770622.94420744653</v>
      </c>
      <c r="AC902" s="294">
        <v>811754.67584547098</v>
      </c>
      <c r="AD902" s="294">
        <v>833972.71471335646</v>
      </c>
      <c r="AE902" s="295">
        <v>832953.49803613964</v>
      </c>
      <c r="AF902" s="196"/>
      <c r="AG902" s="196"/>
      <c r="AI902" s="3" t="s">
        <v>365</v>
      </c>
    </row>
    <row r="903" spans="1:35" x14ac:dyDescent="0.2">
      <c r="A903" s="97" t="s">
        <v>246</v>
      </c>
      <c r="K903" s="289">
        <v>263427.14665516472</v>
      </c>
      <c r="L903" s="289">
        <v>183559.60980828563</v>
      </c>
      <c r="M903" s="289">
        <v>174555.27507950432</v>
      </c>
      <c r="N903" s="289">
        <v>203594.71383930004</v>
      </c>
      <c r="O903" s="289">
        <v>138874.6964100491</v>
      </c>
      <c r="P903" s="289">
        <v>129893.82832517929</v>
      </c>
      <c r="Q903" s="289">
        <v>284416.00412079104</v>
      </c>
      <c r="R903" s="289">
        <v>277367.7671416321</v>
      </c>
      <c r="S903" s="289">
        <v>305000.44138265314</v>
      </c>
      <c r="T903" s="289">
        <v>295788.49900360859</v>
      </c>
      <c r="U903" s="294">
        <v>450260.35685117432</v>
      </c>
      <c r="V903" s="294">
        <v>235880.21878268389</v>
      </c>
      <c r="W903" s="294">
        <v>349061.40993988462</v>
      </c>
      <c r="X903" s="294">
        <v>650981.10762534651</v>
      </c>
      <c r="Y903" s="294">
        <v>539133.69002478814</v>
      </c>
      <c r="Z903" s="294">
        <v>663769.55094885081</v>
      </c>
      <c r="AA903" s="294">
        <v>779506.68147136294</v>
      </c>
      <c r="AB903" s="294">
        <v>670725.57664365892</v>
      </c>
      <c r="AC903" s="294">
        <v>701212.38919487328</v>
      </c>
      <c r="AD903" s="294">
        <v>720595.56856480183</v>
      </c>
      <c r="AE903" s="295">
        <v>712811.71228972659</v>
      </c>
      <c r="AF903" s="196"/>
      <c r="AG903" s="196"/>
      <c r="AI903" s="3" t="s">
        <v>365</v>
      </c>
    </row>
    <row r="904" spans="1:35" ht="25.5" x14ac:dyDescent="0.2">
      <c r="A904" s="97" t="s">
        <v>247</v>
      </c>
      <c r="K904" s="278">
        <f t="shared" ref="K904:AE904" si="289">+K903*100/K881</f>
        <v>22.758867641220537</v>
      </c>
      <c r="L904" s="278">
        <f t="shared" si="289"/>
        <v>15.749714331568468</v>
      </c>
      <c r="M904" s="278">
        <f t="shared" si="289"/>
        <v>13.607419862032266</v>
      </c>
      <c r="N904" s="278">
        <f t="shared" si="289"/>
        <v>13.727489964032031</v>
      </c>
      <c r="O904" s="278">
        <f t="shared" si="289"/>
        <v>9.3708228005969545</v>
      </c>
      <c r="P904" s="278">
        <f t="shared" si="289"/>
        <v>9.1754511817387883</v>
      </c>
      <c r="Q904" s="278">
        <f t="shared" si="289"/>
        <v>17.234940867416725</v>
      </c>
      <c r="R904" s="278">
        <f t="shared" si="289"/>
        <v>18.282839887302039</v>
      </c>
      <c r="S904" s="278">
        <f t="shared" si="289"/>
        <v>19.199366605284123</v>
      </c>
      <c r="T904" s="278">
        <f t="shared" si="289"/>
        <v>17.597532217052613</v>
      </c>
      <c r="U904" s="278">
        <f t="shared" si="289"/>
        <v>22.82484587525191</v>
      </c>
      <c r="V904" s="278">
        <f t="shared" si="289"/>
        <v>14.409593887906547</v>
      </c>
      <c r="W904" s="278">
        <f t="shared" si="289"/>
        <v>20.698359884052614</v>
      </c>
      <c r="X904" s="278">
        <f t="shared" si="289"/>
        <v>30.05351834153004</v>
      </c>
      <c r="Y904" s="278">
        <f t="shared" si="289"/>
        <v>24.856888923716856</v>
      </c>
      <c r="Z904" s="278">
        <f t="shared" si="289"/>
        <v>28.626617586757092</v>
      </c>
      <c r="AA904" s="278">
        <f t="shared" si="289"/>
        <v>31.733475145711882</v>
      </c>
      <c r="AB904" s="278">
        <f t="shared" si="289"/>
        <v>26.971385552332194</v>
      </c>
      <c r="AC904" s="278">
        <f t="shared" si="289"/>
        <v>27.09735043443089</v>
      </c>
      <c r="AD904" s="278">
        <f t="shared" si="289"/>
        <v>27.764332847330181</v>
      </c>
      <c r="AE904" s="278">
        <f t="shared" si="289"/>
        <v>26.473078301494638</v>
      </c>
      <c r="AF904" s="99"/>
      <c r="AG904" s="99"/>
      <c r="AH904" s="7">
        <f>AVERAGE(Q904:AE904)</f>
        <v>23.588275090504691</v>
      </c>
    </row>
    <row r="905" spans="1:35" ht="25.5" x14ac:dyDescent="0.2">
      <c r="A905" s="97" t="s">
        <v>535</v>
      </c>
      <c r="K905" s="278">
        <f>+K899*100/K903</f>
        <v>10.678592350132254</v>
      </c>
      <c r="L905" s="278">
        <f t="shared" ref="L905:Y905" si="290">+L899*100/L903</f>
        <v>10.354116276765275</v>
      </c>
      <c r="M905" s="278">
        <f t="shared" si="290"/>
        <v>13.489842405941884</v>
      </c>
      <c r="N905" s="278">
        <f t="shared" si="290"/>
        <v>15.604491413145743</v>
      </c>
      <c r="O905" s="278">
        <f t="shared" si="290"/>
        <v>21.87626711717532</v>
      </c>
      <c r="P905" s="278">
        <f t="shared" si="290"/>
        <v>31.747804129629497</v>
      </c>
      <c r="Q905" s="278">
        <f t="shared" si="290"/>
        <v>42.752336317761042</v>
      </c>
      <c r="R905" s="278">
        <f t="shared" si="290"/>
        <v>60.22580146634288</v>
      </c>
      <c r="S905" s="278">
        <f t="shared" si="290"/>
        <v>61.790276958735909</v>
      </c>
      <c r="T905" s="278">
        <f t="shared" si="290"/>
        <v>76.56387137083324</v>
      </c>
      <c r="U905" s="278">
        <f t="shared" si="290"/>
        <v>67.464304902242191</v>
      </c>
      <c r="V905" s="278">
        <f t="shared" si="290"/>
        <v>133.13882178048684</v>
      </c>
      <c r="W905" s="278">
        <f t="shared" si="290"/>
        <v>101.67226007166497</v>
      </c>
      <c r="X905" s="278">
        <f t="shared" si="290"/>
        <v>64.131606302939176</v>
      </c>
      <c r="Y905" s="278">
        <f t="shared" si="290"/>
        <v>80.730869653459848</v>
      </c>
      <c r="Z905" s="278">
        <f t="shared" ref="Z905:AE905" si="291">+Z899*100/Z903</f>
        <v>70.386974658016882</v>
      </c>
      <c r="AA905" s="278">
        <f t="shared" si="291"/>
        <v>64.023143729825023</v>
      </c>
      <c r="AB905" s="278">
        <f t="shared" si="291"/>
        <v>60.923929910279384</v>
      </c>
      <c r="AC905" s="278">
        <f t="shared" si="291"/>
        <v>59.228896905667582</v>
      </c>
      <c r="AD905" s="278">
        <f t="shared" si="291"/>
        <v>58.810438006723565</v>
      </c>
      <c r="AE905" s="278">
        <f t="shared" si="291"/>
        <v>62.444668256832209</v>
      </c>
    </row>
    <row r="906" spans="1:35" ht="39.75" x14ac:dyDescent="0.2">
      <c r="A906" s="198" t="s">
        <v>869</v>
      </c>
      <c r="K906" s="278"/>
      <c r="L906" s="278"/>
      <c r="M906" s="297">
        <f t="shared" ref="M906:AD906" si="292">+M854*1000/M882</f>
        <v>0.34518900423306048</v>
      </c>
      <c r="N906" s="297">
        <f t="shared" si="292"/>
        <v>0.16101970068089894</v>
      </c>
      <c r="O906" s="297">
        <f t="shared" si="292"/>
        <v>0.22954101841353042</v>
      </c>
      <c r="P906" s="297">
        <f t="shared" si="292"/>
        <v>0.26907549182148432</v>
      </c>
      <c r="Q906" s="297">
        <f t="shared" si="292"/>
        <v>0.1138457380098571</v>
      </c>
      <c r="R906" s="297">
        <f t="shared" si="292"/>
        <v>6.9057000867023738E-2</v>
      </c>
      <c r="S906" s="297">
        <f t="shared" si="292"/>
        <v>7.936076807480591E-2</v>
      </c>
      <c r="T906" s="297">
        <f t="shared" si="292"/>
        <v>0.16614088381825592</v>
      </c>
      <c r="U906" s="297">
        <f t="shared" si="292"/>
        <v>0.1223839722229605</v>
      </c>
      <c r="V906" s="297">
        <f t="shared" si="292"/>
        <v>0.17947670351355854</v>
      </c>
      <c r="W906" s="297">
        <f t="shared" si="292"/>
        <v>5.7440646842045598E-2</v>
      </c>
      <c r="X906" s="297">
        <f t="shared" si="292"/>
        <v>8.0526432372225884E-2</v>
      </c>
      <c r="Y906" s="297">
        <f t="shared" si="292"/>
        <v>0.15296550567814909</v>
      </c>
      <c r="Z906" s="297">
        <f t="shared" si="292"/>
        <v>0.20690431661374753</v>
      </c>
      <c r="AA906" s="297">
        <f t="shared" si="292"/>
        <v>0.11892900708942181</v>
      </c>
      <c r="AB906" s="297">
        <f t="shared" si="292"/>
        <v>0.13283111098086714</v>
      </c>
      <c r="AC906" s="297">
        <f t="shared" si="292"/>
        <v>7.4141272885782664E-2</v>
      </c>
      <c r="AD906" s="297">
        <f t="shared" si="292"/>
        <v>0.10382322979843281</v>
      </c>
      <c r="AE906" s="298" t="s">
        <v>282</v>
      </c>
    </row>
    <row r="907" spans="1:35" ht="39.75" x14ac:dyDescent="0.2">
      <c r="A907" s="198" t="s">
        <v>870</v>
      </c>
      <c r="K907" s="278"/>
      <c r="L907" s="278"/>
      <c r="M907" s="297">
        <f t="shared" ref="M907:AE907" si="293">+M853*1000/M883</f>
        <v>5.2754598436268257E-2</v>
      </c>
      <c r="N907" s="297">
        <f t="shared" si="293"/>
        <v>4.4370453480117672E-2</v>
      </c>
      <c r="O907" s="297">
        <f t="shared" si="293"/>
        <v>4.3852613194204353E-2</v>
      </c>
      <c r="P907" s="297">
        <f t="shared" si="293"/>
        <v>5.0037941019146673E-2</v>
      </c>
      <c r="Q907" s="297">
        <f t="shared" si="293"/>
        <v>5.106686849868227E-2</v>
      </c>
      <c r="R907" s="297">
        <f t="shared" si="293"/>
        <v>3.7650242634906801E-2</v>
      </c>
      <c r="S907" s="297">
        <f t="shared" si="293"/>
        <v>3.4931576784757938E-2</v>
      </c>
      <c r="T907" s="297">
        <f t="shared" si="293"/>
        <v>3.4776689365492233E-2</v>
      </c>
      <c r="U907" s="297">
        <f t="shared" si="293"/>
        <v>3.1024093869534291E-2</v>
      </c>
      <c r="V907" s="297">
        <f t="shared" si="293"/>
        <v>3.2923010711534466E-2</v>
      </c>
      <c r="W907" s="297">
        <f t="shared" si="293"/>
        <v>3.2028190010992823E-2</v>
      </c>
      <c r="X907" s="297">
        <f t="shared" si="293"/>
        <v>2.4626751850668111E-2</v>
      </c>
      <c r="Y907" s="297">
        <f t="shared" si="293"/>
        <v>2.5731406511366659E-2</v>
      </c>
      <c r="Z907" s="297">
        <f t="shared" si="293"/>
        <v>2.4542811552542568E-2</v>
      </c>
      <c r="AA907" s="297">
        <f t="shared" si="293"/>
        <v>2.3763170195688795E-2</v>
      </c>
      <c r="AB907" s="297">
        <f t="shared" si="293"/>
        <v>2.382076713146767E-2</v>
      </c>
      <c r="AC907" s="297">
        <f t="shared" si="293"/>
        <v>2.4854913619347815E-2</v>
      </c>
      <c r="AD907" s="297">
        <f t="shared" si="293"/>
        <v>2.292534505304742E-2</v>
      </c>
      <c r="AE907" s="297">
        <f t="shared" si="293"/>
        <v>2.2163893264147517E-2</v>
      </c>
    </row>
    <row r="908" spans="1:35" x14ac:dyDescent="0.2">
      <c r="A908" s="97"/>
      <c r="K908" s="99"/>
      <c r="L908" s="99"/>
      <c r="M908" s="1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87"/>
      <c r="AA908" s="87"/>
      <c r="AB908" s="87"/>
    </row>
    <row r="909" spans="1:35" x14ac:dyDescent="0.2">
      <c r="A909" s="68" t="s">
        <v>84</v>
      </c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87"/>
      <c r="AA909" s="87"/>
      <c r="AB909" s="87"/>
    </row>
    <row r="910" spans="1:35" ht="25.5" x14ac:dyDescent="0.2">
      <c r="A910" s="68" t="s">
        <v>822</v>
      </c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  <c r="AA910" s="99"/>
      <c r="AB910" s="87"/>
    </row>
    <row r="911" spans="1:35" x14ac:dyDescent="0.2">
      <c r="A911" s="18" t="s">
        <v>501</v>
      </c>
      <c r="K911" s="99"/>
      <c r="L911" s="99"/>
      <c r="M911" s="99"/>
      <c r="N911" s="101">
        <v>24894</v>
      </c>
      <c r="O911" s="101">
        <v>24069</v>
      </c>
      <c r="P911" s="101">
        <v>25445</v>
      </c>
      <c r="Q911" s="101">
        <v>26813</v>
      </c>
      <c r="R911" s="101">
        <v>25846</v>
      </c>
      <c r="S911" s="101">
        <v>26248</v>
      </c>
      <c r="T911" s="101">
        <v>26511</v>
      </c>
      <c r="U911" s="101">
        <v>26510</v>
      </c>
      <c r="V911" s="101">
        <v>26739</v>
      </c>
      <c r="W911" s="101">
        <v>26567</v>
      </c>
      <c r="X911" s="101">
        <v>27567</v>
      </c>
      <c r="Y911" s="101">
        <v>28791</v>
      </c>
      <c r="Z911" s="102">
        <v>28658</v>
      </c>
      <c r="AA911" s="102">
        <v>29348</v>
      </c>
      <c r="AB911" s="102">
        <v>29713</v>
      </c>
      <c r="AC911" s="102">
        <v>29808</v>
      </c>
      <c r="AD911" s="102">
        <v>29604</v>
      </c>
    </row>
    <row r="912" spans="1:35" x14ac:dyDescent="0.2">
      <c r="A912" s="18" t="s">
        <v>502</v>
      </c>
      <c r="K912" s="99"/>
      <c r="L912" s="99"/>
      <c r="M912" s="99"/>
      <c r="N912" s="101">
        <v>22462</v>
      </c>
      <c r="O912" s="101">
        <v>21090</v>
      </c>
      <c r="P912" s="101">
        <v>22839</v>
      </c>
      <c r="Q912" s="101">
        <v>22850</v>
      </c>
      <c r="R912" s="101">
        <v>23078</v>
      </c>
      <c r="S912" s="101">
        <v>23878</v>
      </c>
      <c r="T912" s="101">
        <v>24302</v>
      </c>
      <c r="U912" s="101">
        <v>24248</v>
      </c>
      <c r="V912" s="101">
        <v>23967</v>
      </c>
      <c r="W912" s="101">
        <v>23639</v>
      </c>
      <c r="X912" s="101">
        <v>24364</v>
      </c>
      <c r="Y912" s="101">
        <v>26083</v>
      </c>
      <c r="Z912" s="102">
        <v>24608</v>
      </c>
      <c r="AA912" s="102">
        <v>24033</v>
      </c>
      <c r="AB912" s="102">
        <v>26206</v>
      </c>
      <c r="AC912" s="102">
        <v>26480</v>
      </c>
      <c r="AD912" s="102">
        <v>26065</v>
      </c>
    </row>
    <row r="913" spans="1:34" x14ac:dyDescent="0.2">
      <c r="A913" s="18" t="s">
        <v>503</v>
      </c>
      <c r="K913" s="99"/>
      <c r="L913" s="99"/>
      <c r="M913" s="99"/>
      <c r="N913" s="101"/>
      <c r="O913" s="101"/>
      <c r="P913" s="101"/>
      <c r="Q913" s="101"/>
      <c r="R913" s="101"/>
      <c r="S913" s="101"/>
      <c r="T913" s="101">
        <v>5508</v>
      </c>
      <c r="U913" s="101">
        <v>6994</v>
      </c>
      <c r="V913" s="101">
        <v>7774</v>
      </c>
      <c r="W913" s="101">
        <v>7304</v>
      </c>
      <c r="X913" s="101">
        <v>7029</v>
      </c>
      <c r="Y913" s="101">
        <v>7031</v>
      </c>
      <c r="Z913" s="102">
        <v>6859</v>
      </c>
      <c r="AA913" s="102">
        <v>11228</v>
      </c>
      <c r="AB913" s="102">
        <v>13058</v>
      </c>
      <c r="AC913" s="102">
        <v>12994</v>
      </c>
      <c r="AD913" s="102">
        <v>13204</v>
      </c>
    </row>
    <row r="914" spans="1:34" x14ac:dyDescent="0.2">
      <c r="A914" s="18" t="s">
        <v>504</v>
      </c>
      <c r="K914" s="99"/>
      <c r="L914" s="99"/>
      <c r="M914" s="99"/>
      <c r="N914" s="101">
        <v>2414</v>
      </c>
      <c r="O914" s="101">
        <v>2979</v>
      </c>
      <c r="P914" s="101">
        <v>2604</v>
      </c>
      <c r="Q914" s="101">
        <v>3963</v>
      </c>
      <c r="R914" s="101">
        <v>2769</v>
      </c>
      <c r="S914" s="101">
        <v>2371</v>
      </c>
      <c r="T914" s="101">
        <v>2209</v>
      </c>
      <c r="U914" s="101">
        <v>2263</v>
      </c>
      <c r="V914" s="101">
        <v>2771</v>
      </c>
      <c r="W914" s="101">
        <v>2929</v>
      </c>
      <c r="X914" s="101">
        <v>3203</v>
      </c>
      <c r="Y914" s="101">
        <v>2708</v>
      </c>
      <c r="Z914" s="102">
        <v>4105</v>
      </c>
      <c r="AA914" s="102">
        <f>+AA911-AA912</f>
        <v>5315</v>
      </c>
      <c r="AB914" s="102">
        <f>+AB911-AB912</f>
        <v>3507</v>
      </c>
      <c r="AC914" s="102">
        <f>+AC911-AC912</f>
        <v>3328</v>
      </c>
      <c r="AD914" s="102">
        <f>+AD911-AD912</f>
        <v>3539</v>
      </c>
    </row>
    <row r="915" spans="1:34" x14ac:dyDescent="0.2">
      <c r="A915" s="18" t="s">
        <v>505</v>
      </c>
      <c r="K915" s="99"/>
      <c r="L915" s="99"/>
      <c r="M915" s="99"/>
      <c r="N915" s="101">
        <v>217</v>
      </c>
      <c r="O915" s="101">
        <v>73</v>
      </c>
      <c r="P915" s="101">
        <v>296</v>
      </c>
      <c r="Q915" s="101">
        <v>133</v>
      </c>
      <c r="R915" s="101">
        <v>63</v>
      </c>
      <c r="S915" s="101">
        <v>2</v>
      </c>
      <c r="T915" s="101">
        <v>40</v>
      </c>
      <c r="U915" s="101">
        <v>14</v>
      </c>
      <c r="V915" s="101">
        <v>6</v>
      </c>
      <c r="W915" s="101"/>
      <c r="X915" s="101">
        <v>2</v>
      </c>
      <c r="Y915" s="101">
        <v>50</v>
      </c>
      <c r="Z915" s="102">
        <v>10</v>
      </c>
      <c r="AA915" s="102">
        <v>1357</v>
      </c>
      <c r="AB915" s="102">
        <v>57</v>
      </c>
      <c r="AC915" s="102">
        <v>35</v>
      </c>
      <c r="AD915" s="102">
        <v>37</v>
      </c>
      <c r="AE915" s="102"/>
      <c r="AF915" s="13">
        <f>SUM(N915:Q915)</f>
        <v>719</v>
      </c>
    </row>
    <row r="916" spans="1:34" x14ac:dyDescent="0.2">
      <c r="A916" s="18" t="s">
        <v>506</v>
      </c>
      <c r="K916" s="99"/>
      <c r="L916" s="99"/>
      <c r="M916" s="99"/>
      <c r="N916" s="101">
        <v>561</v>
      </c>
      <c r="O916" s="101">
        <v>245</v>
      </c>
      <c r="P916" s="101">
        <v>553</v>
      </c>
      <c r="Q916" s="101">
        <v>224</v>
      </c>
      <c r="R916" s="101">
        <v>241</v>
      </c>
      <c r="S916" s="101">
        <v>50</v>
      </c>
      <c r="T916" s="101">
        <v>326</v>
      </c>
      <c r="U916" s="101">
        <v>128</v>
      </c>
      <c r="V916" s="101">
        <v>284</v>
      </c>
      <c r="W916" s="101">
        <v>132</v>
      </c>
      <c r="X916" s="101">
        <v>250</v>
      </c>
      <c r="Y916" s="101">
        <v>186</v>
      </c>
      <c r="Z916" s="102">
        <v>658</v>
      </c>
      <c r="AA916" s="102">
        <v>50</v>
      </c>
      <c r="AB916" s="102">
        <v>676</v>
      </c>
      <c r="AC916" s="102">
        <v>317</v>
      </c>
      <c r="AD916" s="102">
        <v>222</v>
      </c>
    </row>
    <row r="917" spans="1:34" x14ac:dyDescent="0.2">
      <c r="A917" s="18" t="s">
        <v>583</v>
      </c>
      <c r="K917" s="99"/>
      <c r="L917" s="99"/>
      <c r="M917" s="99"/>
      <c r="N917" s="103">
        <f>+N912/N911</f>
        <v>0.90230577649232746</v>
      </c>
      <c r="O917" s="103">
        <f t="shared" ref="O917:Z917" si="294">+O912/O911</f>
        <v>0.87623083634550669</v>
      </c>
      <c r="P917" s="103">
        <f t="shared" si="294"/>
        <v>0.89758302220475539</v>
      </c>
      <c r="Q917" s="103">
        <f t="shared" si="294"/>
        <v>0.85219856039980602</v>
      </c>
      <c r="R917" s="103">
        <f t="shared" si="294"/>
        <v>0.89290412442931211</v>
      </c>
      <c r="S917" s="103">
        <f t="shared" si="294"/>
        <v>0.9097074062785736</v>
      </c>
      <c r="T917" s="103">
        <f t="shared" si="294"/>
        <v>0.91667609671457129</v>
      </c>
      <c r="U917" s="103">
        <f t="shared" si="294"/>
        <v>0.91467370803470394</v>
      </c>
      <c r="V917" s="103">
        <f t="shared" si="294"/>
        <v>0.89633120161561763</v>
      </c>
      <c r="W917" s="103">
        <f t="shared" si="294"/>
        <v>0.88978808296006329</v>
      </c>
      <c r="X917" s="103">
        <f t="shared" si="294"/>
        <v>0.88381035295824717</v>
      </c>
      <c r="Y917" s="103">
        <f t="shared" si="294"/>
        <v>0.90594282935639614</v>
      </c>
      <c r="Z917" s="103">
        <f t="shared" si="294"/>
        <v>0.8586782050387326</v>
      </c>
      <c r="AA917" s="103">
        <f t="shared" ref="AA917:AD918" si="295">+AA912/AA911</f>
        <v>0.81889736949706959</v>
      </c>
      <c r="AB917" s="103">
        <f t="shared" si="295"/>
        <v>0.88197085450812773</v>
      </c>
      <c r="AC917" s="103">
        <f t="shared" si="295"/>
        <v>0.88835212023617816</v>
      </c>
      <c r="AD917" s="103">
        <f t="shared" si="295"/>
        <v>0.88045534387244961</v>
      </c>
      <c r="AF917" s="104">
        <f>AVERAGE(N917:Z917)</f>
        <v>0.89206386175604735</v>
      </c>
    </row>
    <row r="918" spans="1:34" x14ac:dyDescent="0.2">
      <c r="A918" s="18" t="s">
        <v>584</v>
      </c>
      <c r="K918" s="99"/>
      <c r="L918" s="99"/>
      <c r="M918" s="99"/>
      <c r="N918" s="103"/>
      <c r="O918" s="103"/>
      <c r="P918" s="103"/>
      <c r="Q918" s="103"/>
      <c r="R918" s="103"/>
      <c r="S918" s="103"/>
      <c r="T918" s="103">
        <f>+T913/T912</f>
        <v>0.22664801250925851</v>
      </c>
      <c r="U918" s="103">
        <f t="shared" ref="U918:Z918" si="296">+U913/U912</f>
        <v>0.28843615968327285</v>
      </c>
      <c r="V918" s="103">
        <f t="shared" si="296"/>
        <v>0.32436266533149749</v>
      </c>
      <c r="W918" s="103">
        <f t="shared" si="296"/>
        <v>0.30898092135877153</v>
      </c>
      <c r="X918" s="103">
        <f t="shared" si="296"/>
        <v>0.28849942538171069</v>
      </c>
      <c r="Y918" s="103">
        <f t="shared" si="296"/>
        <v>0.26956255032013188</v>
      </c>
      <c r="Z918" s="103">
        <f t="shared" si="296"/>
        <v>0.27873049414824447</v>
      </c>
      <c r="AA918" s="103">
        <f t="shared" si="295"/>
        <v>0.46719094578288189</v>
      </c>
      <c r="AB918" s="103">
        <f t="shared" si="295"/>
        <v>0.4982828359917576</v>
      </c>
      <c r="AC918" s="103">
        <f t="shared" si="295"/>
        <v>0.49070996978851966</v>
      </c>
      <c r="AD918" s="103">
        <f t="shared" si="295"/>
        <v>0.50657970458469215</v>
      </c>
    </row>
    <row r="919" spans="1:34" x14ac:dyDescent="0.2">
      <c r="A919" s="105"/>
      <c r="K919" s="99"/>
      <c r="L919" s="99"/>
      <c r="M919" s="99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D919" s="104">
        <f>34/AD915</f>
        <v>0.91891891891891897</v>
      </c>
    </row>
    <row r="920" spans="1:34" ht="40.5" customHeight="1" x14ac:dyDescent="0.2">
      <c r="A920" s="68" t="s">
        <v>586</v>
      </c>
      <c r="B920" s="3" t="s">
        <v>507</v>
      </c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87"/>
      <c r="AA920" s="87"/>
      <c r="AB920" s="87"/>
      <c r="AC920" s="87"/>
      <c r="AD920" s="87"/>
      <c r="AE920" s="87"/>
      <c r="AF920" s="87">
        <v>2018</v>
      </c>
      <c r="AG920" s="3">
        <v>2013</v>
      </c>
      <c r="AH920" s="3">
        <v>1995</v>
      </c>
    </row>
    <row r="921" spans="1:34" x14ac:dyDescent="0.2">
      <c r="A921" s="18" t="s">
        <v>508</v>
      </c>
      <c r="H921" s="13">
        <v>5347</v>
      </c>
      <c r="I921" s="13">
        <v>6478</v>
      </c>
      <c r="J921" s="13">
        <v>6404</v>
      </c>
      <c r="K921" s="101">
        <v>6637</v>
      </c>
      <c r="L921" s="101">
        <v>6587</v>
      </c>
      <c r="M921" s="101">
        <v>5999</v>
      </c>
      <c r="N921" s="101">
        <v>6401</v>
      </c>
      <c r="O921" s="101">
        <v>5514</v>
      </c>
      <c r="P921" s="101">
        <v>5162</v>
      </c>
      <c r="Q921" s="101">
        <v>4935</v>
      </c>
      <c r="R921" s="101">
        <v>5050</v>
      </c>
      <c r="S921" s="101">
        <v>5054</v>
      </c>
      <c r="T921" s="101">
        <v>5559</v>
      </c>
      <c r="U921" s="101">
        <v>5071</v>
      </c>
      <c r="V921" s="101">
        <v>5073</v>
      </c>
      <c r="W921" s="101">
        <v>4903</v>
      </c>
      <c r="X921" s="101">
        <v>4053</v>
      </c>
      <c r="Y921" s="101">
        <v>3968</v>
      </c>
      <c r="Z921" s="101">
        <v>4032</v>
      </c>
      <c r="AA921" s="101">
        <v>4054</v>
      </c>
      <c r="AB921" s="101">
        <v>5234</v>
      </c>
      <c r="AC921" s="101">
        <v>5197</v>
      </c>
      <c r="AD921" s="101">
        <v>5118</v>
      </c>
      <c r="AE921" s="101">
        <v>5097</v>
      </c>
      <c r="AF921" s="106">
        <f t="shared" ref="AF921:AF926" si="297">+AE921*100/AE$927</f>
        <v>19.253579118346995</v>
      </c>
      <c r="AG921" s="7">
        <f t="shared" ref="AG921:AG926" si="298">+Z921*100/Z$927</f>
        <v>16.384915474642394</v>
      </c>
      <c r="AH921" s="7">
        <f t="shared" ref="AH921:AH926" si="299">+H921*100/H$927</f>
        <v>30.475919065260758</v>
      </c>
    </row>
    <row r="922" spans="1:34" x14ac:dyDescent="0.2">
      <c r="A922" s="18" t="s">
        <v>509</v>
      </c>
      <c r="H922" s="13">
        <v>1972</v>
      </c>
      <c r="I922" s="13">
        <v>1816</v>
      </c>
      <c r="J922" s="13">
        <v>1700</v>
      </c>
      <c r="K922" s="101">
        <v>1745</v>
      </c>
      <c r="L922" s="101">
        <v>1335</v>
      </c>
      <c r="M922" s="101">
        <v>1516</v>
      </c>
      <c r="N922" s="101">
        <v>1468</v>
      </c>
      <c r="O922" s="101">
        <v>803</v>
      </c>
      <c r="P922" s="101">
        <v>478</v>
      </c>
      <c r="Q922" s="101">
        <v>455</v>
      </c>
      <c r="R922" s="101">
        <v>455</v>
      </c>
      <c r="S922" s="101">
        <v>322</v>
      </c>
      <c r="T922" s="101">
        <v>312</v>
      </c>
      <c r="U922" s="101">
        <v>414</v>
      </c>
      <c r="V922" s="101">
        <v>279</v>
      </c>
      <c r="W922" s="101">
        <v>367</v>
      </c>
      <c r="X922" s="101">
        <v>363</v>
      </c>
      <c r="Y922" s="101">
        <v>1108</v>
      </c>
      <c r="Z922" s="101">
        <v>552</v>
      </c>
      <c r="AA922" s="101">
        <v>157</v>
      </c>
      <c r="AB922" s="101">
        <v>116</v>
      </c>
      <c r="AC922" s="101">
        <v>151</v>
      </c>
      <c r="AD922" s="101">
        <v>151</v>
      </c>
      <c r="AE922" s="101">
        <v>151</v>
      </c>
      <c r="AF922" s="106">
        <f t="shared" si="297"/>
        <v>0.57039247535224569</v>
      </c>
      <c r="AG922" s="7">
        <f t="shared" si="298"/>
        <v>2.2431729518855659</v>
      </c>
      <c r="AH922" s="7">
        <f t="shared" si="299"/>
        <v>11.239669421487603</v>
      </c>
    </row>
    <row r="923" spans="1:34" x14ac:dyDescent="0.2">
      <c r="A923" s="18" t="s">
        <v>510</v>
      </c>
      <c r="H923" s="13">
        <v>956</v>
      </c>
      <c r="I923" s="13">
        <v>742</v>
      </c>
      <c r="J923" s="13">
        <v>943</v>
      </c>
      <c r="K923" s="101">
        <v>987</v>
      </c>
      <c r="L923" s="101">
        <v>1074</v>
      </c>
      <c r="M923" s="101">
        <v>1225</v>
      </c>
      <c r="N923" s="101">
        <v>807</v>
      </c>
      <c r="O923" s="101">
        <v>920</v>
      </c>
      <c r="P923" s="101">
        <v>820</v>
      </c>
      <c r="Q923" s="101">
        <v>942</v>
      </c>
      <c r="R923" s="101">
        <v>827</v>
      </c>
      <c r="S923" s="101">
        <v>728</v>
      </c>
      <c r="T923" s="101">
        <v>759</v>
      </c>
      <c r="U923" s="101">
        <v>918</v>
      </c>
      <c r="V923" s="101">
        <v>935</v>
      </c>
      <c r="W923" s="101">
        <v>894</v>
      </c>
      <c r="X923" s="101">
        <v>362</v>
      </c>
      <c r="Y923" s="101">
        <v>366</v>
      </c>
      <c r="Z923" s="101">
        <v>310</v>
      </c>
      <c r="AA923" s="101">
        <v>290</v>
      </c>
      <c r="AB923" s="101">
        <v>290</v>
      </c>
      <c r="AC923" s="101">
        <v>260</v>
      </c>
      <c r="AD923" s="101">
        <v>261</v>
      </c>
      <c r="AE923" s="101">
        <v>266</v>
      </c>
      <c r="AF923" s="106">
        <f t="shared" si="297"/>
        <v>1.0047973406867374</v>
      </c>
      <c r="AG923" s="7">
        <f t="shared" si="298"/>
        <v>1.2597529258777633</v>
      </c>
      <c r="AH923" s="7">
        <f t="shared" si="299"/>
        <v>5.4488458250213734</v>
      </c>
    </row>
    <row r="924" spans="1:34" x14ac:dyDescent="0.2">
      <c r="A924" s="18" t="s">
        <v>511</v>
      </c>
      <c r="H924" s="13">
        <v>1018</v>
      </c>
      <c r="I924" s="13">
        <v>716</v>
      </c>
      <c r="J924" s="13">
        <v>857</v>
      </c>
      <c r="K924" s="101">
        <v>515</v>
      </c>
      <c r="L924" s="101">
        <v>696</v>
      </c>
      <c r="M924" s="101">
        <v>735</v>
      </c>
      <c r="N924" s="101">
        <v>952</v>
      </c>
      <c r="O924" s="101">
        <v>922</v>
      </c>
      <c r="P924" s="101">
        <v>921</v>
      </c>
      <c r="Q924" s="101">
        <v>895</v>
      </c>
      <c r="R924" s="101">
        <v>872</v>
      </c>
      <c r="S924" s="101">
        <v>720</v>
      </c>
      <c r="T924" s="101">
        <v>671</v>
      </c>
      <c r="U924" s="101">
        <v>639</v>
      </c>
      <c r="V924" s="101">
        <v>642</v>
      </c>
      <c r="W924" s="101">
        <v>752</v>
      </c>
      <c r="X924" s="101">
        <v>752</v>
      </c>
      <c r="Y924" s="101">
        <v>928</v>
      </c>
      <c r="Z924" s="101">
        <v>808</v>
      </c>
      <c r="AA924" s="101">
        <v>811</v>
      </c>
      <c r="AB924" s="101">
        <v>799</v>
      </c>
      <c r="AC924" s="101">
        <v>731</v>
      </c>
      <c r="AD924" s="101">
        <v>667</v>
      </c>
      <c r="AE924" s="101">
        <v>652</v>
      </c>
      <c r="AF924" s="106">
        <f t="shared" si="297"/>
        <v>2.4628867147659879</v>
      </c>
      <c r="AG924" s="7">
        <f t="shared" si="298"/>
        <v>3.2834850455136539</v>
      </c>
      <c r="AH924" s="7">
        <f t="shared" si="299"/>
        <v>5.8022228555143913</v>
      </c>
    </row>
    <row r="925" spans="1:34" x14ac:dyDescent="0.2">
      <c r="A925" s="18" t="s">
        <v>512</v>
      </c>
      <c r="H925" s="13">
        <v>8252</v>
      </c>
      <c r="I925" s="13">
        <v>8544</v>
      </c>
      <c r="J925" s="13">
        <v>9043</v>
      </c>
      <c r="K925" s="101">
        <v>10557</v>
      </c>
      <c r="L925" s="101">
        <v>11494</v>
      </c>
      <c r="M925" s="101">
        <v>13072</v>
      </c>
      <c r="N925" s="101">
        <v>12566</v>
      </c>
      <c r="O925" s="101">
        <v>12320</v>
      </c>
      <c r="P925" s="101">
        <v>14128</v>
      </c>
      <c r="Q925" s="101">
        <v>14467</v>
      </c>
      <c r="R925" s="101">
        <v>14683</v>
      </c>
      <c r="S925" s="101">
        <v>15108</v>
      </c>
      <c r="T925" s="101">
        <v>14927</v>
      </c>
      <c r="U925" s="101">
        <v>15083</v>
      </c>
      <c r="V925" s="101">
        <v>15059</v>
      </c>
      <c r="W925" s="101">
        <v>15126</v>
      </c>
      <c r="X925" s="101">
        <v>16308</v>
      </c>
      <c r="Y925" s="101">
        <v>16920</v>
      </c>
      <c r="Z925" s="101">
        <v>16067</v>
      </c>
      <c r="AA925" s="101">
        <v>15814</v>
      </c>
      <c r="AB925" s="101">
        <v>15938</v>
      </c>
      <c r="AC925" s="101">
        <v>16362</v>
      </c>
      <c r="AD925" s="101">
        <v>16143</v>
      </c>
      <c r="AE925" s="101">
        <v>16732</v>
      </c>
      <c r="AF925" s="106">
        <f t="shared" si="297"/>
        <v>63.204019189362747</v>
      </c>
      <c r="AG925" s="7">
        <f t="shared" si="298"/>
        <v>65.291775032509747</v>
      </c>
      <c r="AH925" s="7">
        <f t="shared" si="299"/>
        <v>47.033342832715874</v>
      </c>
    </row>
    <row r="926" spans="1:34" x14ac:dyDescent="0.2">
      <c r="A926" s="18" t="s">
        <v>513</v>
      </c>
      <c r="H926" s="13"/>
      <c r="I926" s="13"/>
      <c r="J926" s="13"/>
      <c r="K926" s="101"/>
      <c r="L926" s="101"/>
      <c r="M926" s="101"/>
      <c r="N926" s="101">
        <v>268</v>
      </c>
      <c r="O926" s="101">
        <v>611</v>
      </c>
      <c r="P926" s="101">
        <v>1330</v>
      </c>
      <c r="Q926" s="101">
        <v>1157</v>
      </c>
      <c r="R926" s="101">
        <v>1191</v>
      </c>
      <c r="S926" s="101">
        <v>1946</v>
      </c>
      <c r="T926" s="101">
        <v>2075</v>
      </c>
      <c r="U926" s="101">
        <v>2123</v>
      </c>
      <c r="V926" s="101">
        <v>1980</v>
      </c>
      <c r="W926" s="101">
        <v>1597</v>
      </c>
      <c r="X926" s="101">
        <v>2525</v>
      </c>
      <c r="Y926" s="101">
        <v>2792</v>
      </c>
      <c r="Z926" s="101">
        <v>2839</v>
      </c>
      <c r="AA926" s="101">
        <v>2909</v>
      </c>
      <c r="AB926" s="101">
        <v>3830</v>
      </c>
      <c r="AC926" s="101">
        <v>3779</v>
      </c>
      <c r="AD926" s="101">
        <v>3725</v>
      </c>
      <c r="AE926" s="101">
        <v>3575</v>
      </c>
      <c r="AF926" s="106">
        <f t="shared" si="297"/>
        <v>13.504325161485287</v>
      </c>
      <c r="AG926" s="7">
        <f t="shared" si="298"/>
        <v>11.536898569570871</v>
      </c>
      <c r="AH926" s="7">
        <f t="shared" si="299"/>
        <v>0</v>
      </c>
    </row>
    <row r="927" spans="1:34" x14ac:dyDescent="0.2">
      <c r="A927" s="18" t="s">
        <v>514</v>
      </c>
      <c r="H927" s="13">
        <f>SUM(H921:H926)</f>
        <v>17545</v>
      </c>
      <c r="I927" s="13">
        <f t="shared" ref="I927:AE927" si="300">SUM(I921:I926)</f>
        <v>18296</v>
      </c>
      <c r="J927" s="13">
        <f t="shared" si="300"/>
        <v>18947</v>
      </c>
      <c r="K927" s="13">
        <f t="shared" si="300"/>
        <v>20441</v>
      </c>
      <c r="L927" s="13">
        <f t="shared" si="300"/>
        <v>21186</v>
      </c>
      <c r="M927" s="13">
        <f t="shared" si="300"/>
        <v>22547</v>
      </c>
      <c r="N927" s="13">
        <f t="shared" si="300"/>
        <v>22462</v>
      </c>
      <c r="O927" s="13">
        <f t="shared" si="300"/>
        <v>21090</v>
      </c>
      <c r="P927" s="13">
        <f t="shared" si="300"/>
        <v>22839</v>
      </c>
      <c r="Q927" s="13">
        <f t="shared" si="300"/>
        <v>22851</v>
      </c>
      <c r="R927" s="13">
        <f t="shared" si="300"/>
        <v>23078</v>
      </c>
      <c r="S927" s="13">
        <f t="shared" si="300"/>
        <v>23878</v>
      </c>
      <c r="T927" s="13">
        <f t="shared" si="300"/>
        <v>24303</v>
      </c>
      <c r="U927" s="13">
        <f t="shared" si="300"/>
        <v>24248</v>
      </c>
      <c r="V927" s="13">
        <f t="shared" si="300"/>
        <v>23968</v>
      </c>
      <c r="W927" s="13">
        <f t="shared" si="300"/>
        <v>23639</v>
      </c>
      <c r="X927" s="13">
        <f t="shared" si="300"/>
        <v>24363</v>
      </c>
      <c r="Y927" s="13">
        <f t="shared" si="300"/>
        <v>26082</v>
      </c>
      <c r="Z927" s="13">
        <f t="shared" si="300"/>
        <v>24608</v>
      </c>
      <c r="AA927" s="13">
        <v>24033</v>
      </c>
      <c r="AB927" s="13">
        <v>26206</v>
      </c>
      <c r="AC927" s="13">
        <f t="shared" si="300"/>
        <v>26480</v>
      </c>
      <c r="AD927" s="13">
        <f t="shared" si="300"/>
        <v>26065</v>
      </c>
      <c r="AE927" s="13">
        <f t="shared" si="300"/>
        <v>26473</v>
      </c>
      <c r="AF927" s="7">
        <f>SUM(AF921:AF926)</f>
        <v>99.999999999999986</v>
      </c>
      <c r="AG927" s="7">
        <f>SUM(AG921:AG926)</f>
        <v>99.999999999999986</v>
      </c>
      <c r="AH927" s="7">
        <f>SUM(AH921:AH926)</f>
        <v>100</v>
      </c>
    </row>
    <row r="928" spans="1:34" x14ac:dyDescent="0.2">
      <c r="A928" s="18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7"/>
      <c r="AD928" s="7"/>
    </row>
    <row r="929" spans="1:33" ht="24.75" customHeight="1" x14ac:dyDescent="0.2">
      <c r="A929" s="68" t="s">
        <v>587</v>
      </c>
      <c r="B929" s="67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7"/>
      <c r="AD929" s="7"/>
      <c r="AE929" s="87"/>
    </row>
    <row r="930" spans="1:33" x14ac:dyDescent="0.2">
      <c r="A930" s="18" t="s">
        <v>516</v>
      </c>
      <c r="B930" s="67"/>
      <c r="H930" s="13"/>
      <c r="I930" s="13"/>
      <c r="J930" s="13"/>
      <c r="K930" s="13"/>
      <c r="L930" s="13"/>
      <c r="M930" s="13"/>
      <c r="N930" s="13">
        <f>+N935-N933</f>
        <v>18150.349000000002</v>
      </c>
      <c r="O930" s="13">
        <f t="shared" ref="O930:Y930" si="301">+O935-O933</f>
        <v>17839.337</v>
      </c>
      <c r="P930" s="13">
        <f t="shared" si="301"/>
        <v>17814.014999999999</v>
      </c>
      <c r="Q930" s="13">
        <f t="shared" si="301"/>
        <v>18743.165000000001</v>
      </c>
      <c r="R930" s="13">
        <f t="shared" si="301"/>
        <v>19103.343000000001</v>
      </c>
      <c r="S930" s="13">
        <f t="shared" si="301"/>
        <v>20715.112999999998</v>
      </c>
      <c r="T930" s="13">
        <f t="shared" si="301"/>
        <v>21197.742000000002</v>
      </c>
      <c r="U930" s="13">
        <f t="shared" si="301"/>
        <v>20070.754999999997</v>
      </c>
      <c r="V930" s="13">
        <f t="shared" si="301"/>
        <v>19926.681</v>
      </c>
      <c r="W930" s="13">
        <f t="shared" si="301"/>
        <v>18559.469999999998</v>
      </c>
      <c r="X930" s="13">
        <f t="shared" si="301"/>
        <v>20250.548000000003</v>
      </c>
      <c r="Y930" s="13">
        <f t="shared" si="301"/>
        <v>19111.064999999999</v>
      </c>
      <c r="Z930" s="13">
        <v>19073</v>
      </c>
      <c r="AA930" s="13">
        <v>18771</v>
      </c>
      <c r="AB930" s="13">
        <v>19883</v>
      </c>
      <c r="AC930" s="13">
        <v>19858</v>
      </c>
      <c r="AD930" s="13">
        <v>21208.578000000001</v>
      </c>
      <c r="AE930" s="101">
        <v>22541.161</v>
      </c>
    </row>
    <row r="931" spans="1:33" x14ac:dyDescent="0.2">
      <c r="A931" s="18" t="s">
        <v>517</v>
      </c>
      <c r="B931" s="67"/>
      <c r="H931" s="13"/>
      <c r="I931" s="13"/>
      <c r="J931" s="13"/>
      <c r="K931" s="13"/>
      <c r="L931" s="13"/>
      <c r="M931" s="13"/>
      <c r="N931" s="13">
        <f>+N936-N934</f>
        <v>11937.354000000001</v>
      </c>
      <c r="O931" s="13">
        <f t="shared" ref="O931:Y931" si="302">+O936-O934</f>
        <v>10614.556</v>
      </c>
      <c r="P931" s="13">
        <f t="shared" si="302"/>
        <v>10874.065999999999</v>
      </c>
      <c r="Q931" s="13">
        <f t="shared" si="302"/>
        <v>11456.995999999999</v>
      </c>
      <c r="R931" s="13">
        <f t="shared" si="302"/>
        <v>12189.225</v>
      </c>
      <c r="S931" s="13">
        <f t="shared" si="302"/>
        <v>12897.872000000001</v>
      </c>
      <c r="T931" s="13">
        <f t="shared" si="302"/>
        <v>13877.581</v>
      </c>
      <c r="U931" s="13">
        <f t="shared" si="302"/>
        <v>13734.531000000001</v>
      </c>
      <c r="V931" s="13">
        <f t="shared" si="302"/>
        <v>13026.855</v>
      </c>
      <c r="W931" s="13">
        <f t="shared" si="302"/>
        <v>12305.627</v>
      </c>
      <c r="X931" s="13">
        <f t="shared" si="302"/>
        <v>14280.663</v>
      </c>
      <c r="Y931" s="13">
        <f t="shared" si="302"/>
        <v>13162.579999999998</v>
      </c>
      <c r="Z931" s="13">
        <v>12729</v>
      </c>
      <c r="AA931" s="13">
        <v>13029</v>
      </c>
      <c r="AB931" s="13">
        <v>14282</v>
      </c>
      <c r="AC931" s="13">
        <v>13278</v>
      </c>
      <c r="AD931" s="13">
        <v>14893.432000000001</v>
      </c>
      <c r="AE931" s="101">
        <v>14413.522000000001</v>
      </c>
    </row>
    <row r="932" spans="1:33" x14ac:dyDescent="0.2">
      <c r="A932" s="18" t="s">
        <v>823</v>
      </c>
      <c r="B932" s="67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>
        <v>235</v>
      </c>
      <c r="AA932" s="13">
        <v>225</v>
      </c>
      <c r="AB932" s="13">
        <v>219</v>
      </c>
      <c r="AC932" s="13">
        <v>262.5</v>
      </c>
      <c r="AD932" s="13">
        <v>282</v>
      </c>
      <c r="AE932" s="13">
        <v>209</v>
      </c>
    </row>
    <row r="933" spans="1:33" x14ac:dyDescent="0.2">
      <c r="A933" s="18" t="s">
        <v>518</v>
      </c>
      <c r="B933" s="67"/>
      <c r="H933" s="13"/>
      <c r="I933" s="13"/>
      <c r="J933" s="13"/>
      <c r="K933" s="13"/>
      <c r="L933" s="13"/>
      <c r="M933" s="13"/>
      <c r="N933" s="13">
        <v>1291.9970000000001</v>
      </c>
      <c r="O933" s="13">
        <v>1285.1410000000001</v>
      </c>
      <c r="P933" s="13">
        <v>1248.8869999999999</v>
      </c>
      <c r="Q933" s="13">
        <v>1784.0730000000001</v>
      </c>
      <c r="R933" s="13">
        <v>1920.7249999999999</v>
      </c>
      <c r="S933" s="13">
        <v>2081.415</v>
      </c>
      <c r="T933" s="13">
        <v>2282.71</v>
      </c>
      <c r="U933" s="13">
        <v>2460.54</v>
      </c>
      <c r="V933" s="13">
        <v>2066.0720000000001</v>
      </c>
      <c r="W933" s="13">
        <v>2114.6819999999998</v>
      </c>
      <c r="X933" s="13">
        <v>2334.6570000000002</v>
      </c>
      <c r="Y933" s="13">
        <v>2348.9830000000002</v>
      </c>
      <c r="Z933" s="13">
        <v>2898.5230000000001</v>
      </c>
      <c r="AA933" s="13">
        <v>3035</v>
      </c>
      <c r="AB933" s="13">
        <v>3726</v>
      </c>
      <c r="AC933" s="13">
        <v>3979</v>
      </c>
      <c r="AD933" s="13">
        <v>4199.5360000000001</v>
      </c>
      <c r="AE933" s="13">
        <v>4245.5950000000003</v>
      </c>
    </row>
    <row r="934" spans="1:33" x14ac:dyDescent="0.2">
      <c r="A934" s="18" t="s">
        <v>517</v>
      </c>
      <c r="B934" s="67"/>
      <c r="H934" s="13"/>
      <c r="I934" s="13"/>
      <c r="J934" s="13"/>
      <c r="K934" s="13"/>
      <c r="L934" s="13"/>
      <c r="M934" s="13"/>
      <c r="N934" s="13">
        <v>1113.846</v>
      </c>
      <c r="O934" s="13">
        <v>958.04200000000003</v>
      </c>
      <c r="P934" s="13">
        <v>1049.933</v>
      </c>
      <c r="Q934" s="13">
        <v>1287.1020000000001</v>
      </c>
      <c r="R934" s="13">
        <v>1470.9580000000001</v>
      </c>
      <c r="S934" s="13">
        <v>1788.9090000000001</v>
      </c>
      <c r="T934" s="13">
        <v>1987.0840000000001</v>
      </c>
      <c r="U934" s="13">
        <v>1952.2380000000001</v>
      </c>
      <c r="V934" s="13">
        <v>1797.93</v>
      </c>
      <c r="W934" s="13">
        <v>1938.171</v>
      </c>
      <c r="X934" s="13">
        <v>2066.893</v>
      </c>
      <c r="Y934" s="13">
        <v>1960.8620000000001</v>
      </c>
      <c r="Z934" s="13">
        <v>2196.9270000000001</v>
      </c>
      <c r="AA934" s="13">
        <v>2335</v>
      </c>
      <c r="AB934" s="13">
        <v>3053.8</v>
      </c>
      <c r="AC934" s="13">
        <v>3242</v>
      </c>
      <c r="AD934" s="13">
        <v>3364.0929999999998</v>
      </c>
      <c r="AE934" s="13">
        <v>3486.877</v>
      </c>
    </row>
    <row r="935" spans="1:33" x14ac:dyDescent="0.2">
      <c r="A935" s="18" t="s">
        <v>519</v>
      </c>
      <c r="B935" s="67"/>
      <c r="H935" s="13"/>
      <c r="I935" s="13"/>
      <c r="J935" s="13"/>
      <c r="K935" s="13"/>
      <c r="L935" s="13"/>
      <c r="M935" s="13"/>
      <c r="N935" s="13">
        <v>19442.346000000001</v>
      </c>
      <c r="O935" s="13">
        <v>19124.477999999999</v>
      </c>
      <c r="P935" s="13">
        <v>19062.901999999998</v>
      </c>
      <c r="Q935" s="13">
        <v>20527.238000000001</v>
      </c>
      <c r="R935" s="13">
        <v>21024.067999999999</v>
      </c>
      <c r="S935" s="13">
        <v>22796.527999999998</v>
      </c>
      <c r="T935" s="13">
        <v>23480.452000000001</v>
      </c>
      <c r="U935" s="13">
        <v>22531.294999999998</v>
      </c>
      <c r="V935" s="13">
        <v>21992.753000000001</v>
      </c>
      <c r="W935" s="13">
        <v>20674.151999999998</v>
      </c>
      <c r="X935" s="13">
        <v>22585.205000000002</v>
      </c>
      <c r="Y935" s="13">
        <v>21460.047999999999</v>
      </c>
      <c r="Z935" s="13">
        <f t="shared" ref="Z935:AD936" si="303">+Z930+Z933</f>
        <v>21971.523000000001</v>
      </c>
      <c r="AA935" s="13">
        <f t="shared" si="303"/>
        <v>21806</v>
      </c>
      <c r="AB935" s="13">
        <f t="shared" si="303"/>
        <v>23609</v>
      </c>
      <c r="AC935" s="13">
        <f t="shared" si="303"/>
        <v>23837</v>
      </c>
      <c r="AD935" s="13">
        <f t="shared" si="303"/>
        <v>25408.114000000001</v>
      </c>
      <c r="AE935" s="13">
        <f>+AE930+AE933</f>
        <v>26786.756000000001</v>
      </c>
    </row>
    <row r="936" spans="1:33" x14ac:dyDescent="0.2">
      <c r="A936" s="18" t="s">
        <v>517</v>
      </c>
      <c r="B936" s="67"/>
      <c r="H936" s="13"/>
      <c r="I936" s="13"/>
      <c r="J936" s="13"/>
      <c r="K936" s="13"/>
      <c r="L936" s="13"/>
      <c r="M936" s="13"/>
      <c r="N936" s="13">
        <v>13051.2</v>
      </c>
      <c r="O936" s="13">
        <v>11572.598</v>
      </c>
      <c r="P936" s="13">
        <v>11923.999</v>
      </c>
      <c r="Q936" s="13">
        <v>12744.098</v>
      </c>
      <c r="R936" s="13">
        <v>13660.183000000001</v>
      </c>
      <c r="S936" s="13">
        <v>14686.781000000001</v>
      </c>
      <c r="T936" s="13">
        <v>15864.665000000001</v>
      </c>
      <c r="U936" s="13">
        <v>15686.769</v>
      </c>
      <c r="V936" s="13">
        <v>14824.785</v>
      </c>
      <c r="W936" s="13">
        <v>14243.798000000001</v>
      </c>
      <c r="X936" s="13">
        <v>16347.556</v>
      </c>
      <c r="Y936" s="13">
        <v>15123.441999999999</v>
      </c>
      <c r="Z936" s="13">
        <f t="shared" si="303"/>
        <v>14925.927</v>
      </c>
      <c r="AA936" s="13">
        <f t="shared" si="303"/>
        <v>15364</v>
      </c>
      <c r="AB936" s="13">
        <f t="shared" si="303"/>
        <v>17335.8</v>
      </c>
      <c r="AC936" s="13">
        <f t="shared" si="303"/>
        <v>16520</v>
      </c>
      <c r="AD936" s="13">
        <f t="shared" si="303"/>
        <v>18257.525000000001</v>
      </c>
      <c r="AE936" s="13">
        <f>+AE931+AE934</f>
        <v>17900.399000000001</v>
      </c>
      <c r="AF936" s="106"/>
      <c r="AG936" s="106"/>
    </row>
    <row r="937" spans="1:33" x14ac:dyDescent="0.2">
      <c r="A937" s="18" t="s">
        <v>616</v>
      </c>
      <c r="B937" s="67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07">
        <v>64.072999999999993</v>
      </c>
      <c r="V937" s="107">
        <v>62.615000000000002</v>
      </c>
      <c r="W937" s="107">
        <v>54.161000000000001</v>
      </c>
      <c r="X937" s="107">
        <v>67.45</v>
      </c>
      <c r="Y937" s="12">
        <v>242.68199999999999</v>
      </c>
      <c r="Z937" s="12">
        <v>246.68600000000001</v>
      </c>
      <c r="AA937" s="12">
        <v>245.17099999999999</v>
      </c>
      <c r="AB937" s="12">
        <v>278.63900000000001</v>
      </c>
      <c r="AC937" s="7">
        <v>275.27499999999998</v>
      </c>
      <c r="AD937" s="7">
        <v>277.87900000000002</v>
      </c>
      <c r="AE937" s="12">
        <v>266.80856</v>
      </c>
      <c r="AG937" s="3" t="s">
        <v>849</v>
      </c>
    </row>
    <row r="938" spans="1:33" ht="14.25" x14ac:dyDescent="0.2">
      <c r="A938" s="177" t="s">
        <v>871</v>
      </c>
      <c r="B938" s="67"/>
      <c r="H938" s="13"/>
      <c r="I938" s="13"/>
      <c r="J938" s="13"/>
      <c r="K938" s="13"/>
      <c r="L938" s="13"/>
      <c r="M938" s="12">
        <f t="shared" ref="M938:AD938" si="304">+M858</f>
        <v>351.3</v>
      </c>
      <c r="N938" s="12">
        <f t="shared" si="304"/>
        <v>335.3</v>
      </c>
      <c r="O938" s="12">
        <f t="shared" si="304"/>
        <v>315.60000000000002</v>
      </c>
      <c r="P938" s="12">
        <f t="shared" si="304"/>
        <v>314</v>
      </c>
      <c r="Q938" s="12">
        <f t="shared" si="304"/>
        <v>272</v>
      </c>
      <c r="R938" s="12">
        <f t="shared" si="304"/>
        <v>302.3</v>
      </c>
      <c r="S938" s="12">
        <f t="shared" si="304"/>
        <v>244.7</v>
      </c>
      <c r="T938" s="12">
        <f t="shared" si="304"/>
        <v>265.7</v>
      </c>
      <c r="U938" s="12">
        <f t="shared" si="304"/>
        <v>297.8</v>
      </c>
      <c r="V938" s="12">
        <f t="shared" si="304"/>
        <v>305.10000000000002</v>
      </c>
      <c r="W938" s="12">
        <f t="shared" si="304"/>
        <v>206.2</v>
      </c>
      <c r="X938" s="12">
        <f t="shared" si="304"/>
        <v>281.8</v>
      </c>
      <c r="Y938" s="12">
        <f t="shared" si="304"/>
        <v>239.01048</v>
      </c>
      <c r="Z938" s="12">
        <f t="shared" si="304"/>
        <v>275.47800000000001</v>
      </c>
      <c r="AA938" s="12">
        <f t="shared" si="304"/>
        <v>320.39999999999998</v>
      </c>
      <c r="AB938" s="12">
        <f t="shared" si="304"/>
        <v>333.2</v>
      </c>
      <c r="AC938" s="12">
        <f t="shared" si="304"/>
        <v>297.111085</v>
      </c>
      <c r="AD938" s="12">
        <f t="shared" si="304"/>
        <v>342.357799</v>
      </c>
    </row>
    <row r="939" spans="1:33" x14ac:dyDescent="0.2">
      <c r="A939" s="108" t="s">
        <v>500</v>
      </c>
      <c r="B939" s="67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87"/>
      <c r="AA939" s="87"/>
      <c r="AB939" s="87"/>
    </row>
    <row r="940" spans="1:33" x14ac:dyDescent="0.2">
      <c r="A940" s="97" t="s">
        <v>541</v>
      </c>
      <c r="B940" s="67"/>
      <c r="H940" s="13">
        <f t="shared" ref="H940:Z940" si="305">+H83</f>
        <v>2735</v>
      </c>
      <c r="I940" s="13">
        <f t="shared" si="305"/>
        <v>3595</v>
      </c>
      <c r="J940" s="13">
        <f t="shared" si="305"/>
        <v>4438</v>
      </c>
      <c r="K940" s="13">
        <f t="shared" si="305"/>
        <v>5520</v>
      </c>
      <c r="L940" s="13">
        <f t="shared" si="305"/>
        <v>5645</v>
      </c>
      <c r="M940" s="13">
        <f t="shared" si="305"/>
        <v>5714</v>
      </c>
      <c r="N940" s="13">
        <f t="shared" si="305"/>
        <v>7094</v>
      </c>
      <c r="O940" s="13">
        <f t="shared" si="305"/>
        <v>8272</v>
      </c>
      <c r="P940" s="13">
        <f t="shared" si="305"/>
        <v>8202</v>
      </c>
      <c r="Q940" s="13">
        <f t="shared" si="305"/>
        <v>8992</v>
      </c>
      <c r="R940" s="13">
        <f t="shared" si="305"/>
        <v>7490</v>
      </c>
      <c r="S940" s="13">
        <f t="shared" si="305"/>
        <v>9065</v>
      </c>
      <c r="T940" s="13">
        <f t="shared" si="305"/>
        <v>9757</v>
      </c>
      <c r="U940" s="13">
        <f t="shared" si="305"/>
        <v>10450</v>
      </c>
      <c r="V940" s="13">
        <f t="shared" si="305"/>
        <v>9638</v>
      </c>
      <c r="W940" s="13">
        <f t="shared" si="305"/>
        <v>9866</v>
      </c>
      <c r="X940" s="13">
        <f t="shared" si="305"/>
        <v>9729</v>
      </c>
      <c r="Y940" s="13">
        <f t="shared" si="305"/>
        <v>10493</v>
      </c>
      <c r="Z940" s="13">
        <f t="shared" si="305"/>
        <v>11755</v>
      </c>
      <c r="AA940" s="13">
        <f>+AA83</f>
        <v>11927</v>
      </c>
      <c r="AB940" s="13">
        <f>+AB83</f>
        <v>12355</v>
      </c>
      <c r="AC940" s="13">
        <f>+AC83</f>
        <v>12371</v>
      </c>
      <c r="AD940" s="13">
        <f>+AD83</f>
        <v>13207</v>
      </c>
      <c r="AE940" s="13">
        <f>+AE83</f>
        <v>13362</v>
      </c>
    </row>
    <row r="941" spans="1:33" x14ac:dyDescent="0.2">
      <c r="A941" s="97" t="s">
        <v>542</v>
      </c>
      <c r="B941" s="67"/>
      <c r="H941" s="13">
        <f t="shared" ref="H941:Z941" si="306">+H437</f>
        <v>899</v>
      </c>
      <c r="I941" s="13">
        <f t="shared" si="306"/>
        <v>1297</v>
      </c>
      <c r="J941" s="13">
        <f t="shared" si="306"/>
        <v>1898</v>
      </c>
      <c r="K941" s="13">
        <f t="shared" si="306"/>
        <v>2160</v>
      </c>
      <c r="L941" s="13">
        <f t="shared" si="306"/>
        <v>2237</v>
      </c>
      <c r="M941" s="13">
        <f t="shared" si="306"/>
        <v>1832</v>
      </c>
      <c r="N941" s="13">
        <f t="shared" si="306"/>
        <v>2840</v>
      </c>
      <c r="O941" s="13">
        <f t="shared" si="306"/>
        <v>3363</v>
      </c>
      <c r="P941" s="13">
        <f t="shared" si="306"/>
        <v>3062</v>
      </c>
      <c r="Q941" s="13">
        <f t="shared" si="306"/>
        <v>3527</v>
      </c>
      <c r="R941" s="13">
        <f t="shared" si="306"/>
        <v>2293</v>
      </c>
      <c r="S941" s="13">
        <f t="shared" si="306"/>
        <v>3203</v>
      </c>
      <c r="T941" s="13">
        <f t="shared" si="306"/>
        <v>3505</v>
      </c>
      <c r="U941" s="13">
        <f t="shared" si="306"/>
        <v>3798</v>
      </c>
      <c r="V941" s="13">
        <f t="shared" si="306"/>
        <v>3785</v>
      </c>
      <c r="W941" s="13">
        <f t="shared" si="306"/>
        <v>4161</v>
      </c>
      <c r="X941" s="13">
        <f t="shared" si="306"/>
        <v>3737</v>
      </c>
      <c r="Y941" s="13">
        <f t="shared" si="306"/>
        <v>3557</v>
      </c>
      <c r="Z941" s="13">
        <f t="shared" si="306"/>
        <v>4500</v>
      </c>
      <c r="AA941" s="13">
        <f>+AA437</f>
        <v>4664</v>
      </c>
      <c r="AB941" s="13">
        <f>+AB437</f>
        <v>4746</v>
      </c>
      <c r="AC941" s="13">
        <f>+AC437</f>
        <v>4593</v>
      </c>
      <c r="AD941" s="13">
        <f>+AD437</f>
        <v>4649</v>
      </c>
      <c r="AE941" s="13">
        <f>+AE437</f>
        <v>5708</v>
      </c>
    </row>
    <row r="942" spans="1:33" ht="25.5" x14ac:dyDescent="0.2">
      <c r="A942" s="97" t="s">
        <v>539</v>
      </c>
      <c r="B942" s="67"/>
      <c r="I942" s="7">
        <f t="shared" ref="I942:Z942" si="307">+I503*100/H437</f>
        <v>112.45828698553949</v>
      </c>
      <c r="J942" s="7">
        <f t="shared" si="307"/>
        <v>114.18658442559753</v>
      </c>
      <c r="K942" s="7">
        <f t="shared" si="307"/>
        <v>89.093782929399367</v>
      </c>
      <c r="L942" s="7">
        <f t="shared" si="307"/>
        <v>109.67592592592592</v>
      </c>
      <c r="M942" s="7">
        <f t="shared" si="307"/>
        <v>85.82923558337059</v>
      </c>
      <c r="N942" s="7">
        <f t="shared" si="307"/>
        <v>128.7117903930131</v>
      </c>
      <c r="O942" s="7">
        <f t="shared" si="307"/>
        <v>96.514084507042256</v>
      </c>
      <c r="P942" s="7">
        <f t="shared" si="307"/>
        <v>116.50312221231044</v>
      </c>
      <c r="Q942" s="7">
        <f t="shared" si="307"/>
        <v>78.543435662965379</v>
      </c>
      <c r="R942" s="7">
        <f t="shared" si="307"/>
        <v>104.42302239863908</v>
      </c>
      <c r="S942" s="7">
        <f t="shared" si="307"/>
        <v>102.22416048844309</v>
      </c>
      <c r="T942" s="7">
        <f t="shared" si="307"/>
        <v>114.33031532937871</v>
      </c>
      <c r="U942" s="7">
        <f t="shared" si="307"/>
        <v>110.69900142653353</v>
      </c>
      <c r="V942" s="7">
        <f t="shared" si="307"/>
        <v>85.387045813586099</v>
      </c>
      <c r="W942" s="7">
        <f t="shared" si="307"/>
        <v>109.98678996036988</v>
      </c>
      <c r="X942" s="7">
        <f t="shared" si="307"/>
        <v>93.943763518384998</v>
      </c>
      <c r="Y942" s="7">
        <f t="shared" si="307"/>
        <v>95.129783248595132</v>
      </c>
      <c r="Z942" s="7">
        <f t="shared" si="307"/>
        <v>119.59516446443632</v>
      </c>
      <c r="AA942" s="7">
        <f>+AA503*100/Z437</f>
        <v>98.422222222222217</v>
      </c>
      <c r="AB942" s="7">
        <f>+AB503*100/AA437</f>
        <v>99.614065180102912</v>
      </c>
      <c r="AC942" s="7">
        <f>+AC503*100/AB437</f>
        <v>90.83438685208597</v>
      </c>
      <c r="AD942" s="7">
        <f>+AD503*100/AC437</f>
        <v>93.664271717831483</v>
      </c>
      <c r="AE942" s="7">
        <f>+AE503*100/AD437</f>
        <v>93.80511938051194</v>
      </c>
    </row>
    <row r="943" spans="1:33" x14ac:dyDescent="0.2">
      <c r="A943" s="18" t="s">
        <v>527</v>
      </c>
      <c r="B943" s="67"/>
      <c r="K943" s="99"/>
      <c r="L943" s="99"/>
      <c r="M943" s="99"/>
      <c r="N943" s="99"/>
      <c r="O943" s="99"/>
      <c r="P943" s="99"/>
      <c r="Q943" s="109" t="s">
        <v>545</v>
      </c>
      <c r="R943" s="13">
        <v>1520</v>
      </c>
      <c r="S943" s="13">
        <v>1311</v>
      </c>
      <c r="T943" s="13">
        <v>1373</v>
      </c>
      <c r="U943" s="13">
        <v>1336</v>
      </c>
      <c r="V943" s="13">
        <v>1243</v>
      </c>
      <c r="W943" s="13">
        <v>1252</v>
      </c>
      <c r="X943" s="13">
        <v>1264</v>
      </c>
      <c r="Y943" s="13">
        <v>1515</v>
      </c>
      <c r="Z943" s="13">
        <v>1328</v>
      </c>
      <c r="AA943" s="13">
        <v>1591</v>
      </c>
      <c r="AB943" s="13">
        <v>1663</v>
      </c>
      <c r="AC943" s="13">
        <v>2093</v>
      </c>
      <c r="AD943" s="13">
        <v>1714</v>
      </c>
      <c r="AE943" s="13">
        <v>1449</v>
      </c>
      <c r="AF943" s="13">
        <f>AVERAGE(R943:Z943)</f>
        <v>1349.1111111111111</v>
      </c>
      <c r="AG943" s="3" t="s">
        <v>848</v>
      </c>
    </row>
    <row r="944" spans="1:33" ht="25.5" x14ac:dyDescent="0.2">
      <c r="A944" s="18" t="s">
        <v>528</v>
      </c>
      <c r="B944" s="67"/>
      <c r="K944" s="99"/>
      <c r="L944" s="99"/>
      <c r="M944" s="99"/>
      <c r="N944" s="99"/>
      <c r="O944" s="99"/>
      <c r="P944" s="99"/>
      <c r="Q944" s="109" t="s">
        <v>545</v>
      </c>
      <c r="R944" s="13">
        <v>7633</v>
      </c>
      <c r="S944" s="13">
        <v>9254</v>
      </c>
      <c r="T944" s="13">
        <v>10545</v>
      </c>
      <c r="U944" s="13">
        <v>15145</v>
      </c>
      <c r="V944" s="13">
        <v>16182</v>
      </c>
      <c r="W944" s="13">
        <v>13566</v>
      </c>
      <c r="X944" s="13">
        <v>17197</v>
      </c>
      <c r="Y944" s="13">
        <v>18504</v>
      </c>
      <c r="Z944" s="13">
        <v>31513</v>
      </c>
      <c r="AA944" s="13">
        <v>17525</v>
      </c>
      <c r="AB944" s="13">
        <v>18228</v>
      </c>
      <c r="AC944" s="13">
        <v>22321</v>
      </c>
      <c r="AD944" s="13">
        <v>23090</v>
      </c>
      <c r="AE944" s="13">
        <v>21459</v>
      </c>
      <c r="AF944" s="3">
        <f>+Z944/220</f>
        <v>143.2409090909091</v>
      </c>
      <c r="AG944" s="3">
        <f>+Z944/R944</f>
        <v>4.1285208961090003</v>
      </c>
    </row>
    <row r="945" spans="1:31" x14ac:dyDescent="0.2">
      <c r="A945" s="110" t="s">
        <v>543</v>
      </c>
      <c r="B945" s="67"/>
      <c r="K945" s="99"/>
      <c r="L945" s="99"/>
      <c r="M945" s="99"/>
      <c r="N945" s="99"/>
      <c r="O945" s="99"/>
      <c r="P945" s="99"/>
      <c r="Q945" s="99">
        <v>588</v>
      </c>
      <c r="R945" s="99">
        <v>574</v>
      </c>
      <c r="S945" s="99">
        <v>415</v>
      </c>
      <c r="T945" s="99">
        <f t="shared" ref="T945:Z945" si="308">+T954</f>
        <v>738</v>
      </c>
      <c r="U945" s="99">
        <f t="shared" si="308"/>
        <v>415</v>
      </c>
      <c r="V945" s="99">
        <f t="shared" si="308"/>
        <v>235</v>
      </c>
      <c r="W945" s="99">
        <f t="shared" si="308"/>
        <v>138</v>
      </c>
      <c r="X945" s="99">
        <f t="shared" si="308"/>
        <v>92</v>
      </c>
      <c r="Y945" s="111">
        <f t="shared" si="308"/>
        <v>890</v>
      </c>
      <c r="Z945" s="111">
        <f t="shared" si="308"/>
        <v>222</v>
      </c>
      <c r="AA945" s="111"/>
      <c r="AB945" s="111"/>
      <c r="AC945" s="111"/>
      <c r="AD945" s="111"/>
    </row>
    <row r="946" spans="1:31" x14ac:dyDescent="0.2">
      <c r="A946" s="112" t="s">
        <v>544</v>
      </c>
      <c r="B946" s="67"/>
      <c r="K946" s="99"/>
      <c r="L946" s="99"/>
      <c r="M946" s="99"/>
      <c r="N946" s="99"/>
      <c r="O946" s="99"/>
      <c r="P946" s="99"/>
      <c r="Q946" s="99">
        <f t="shared" ref="Q946:Z946" si="309">+Q945*100/Q941</f>
        <v>16.671392117947264</v>
      </c>
      <c r="R946" s="99">
        <f t="shared" si="309"/>
        <v>25.032708242477103</v>
      </c>
      <c r="S946" s="99">
        <f t="shared" si="309"/>
        <v>12.956603184514517</v>
      </c>
      <c r="T946" s="99">
        <f t="shared" si="309"/>
        <v>21.055634807417974</v>
      </c>
      <c r="U946" s="99">
        <f t="shared" si="309"/>
        <v>10.926803580832017</v>
      </c>
      <c r="V946" s="99">
        <f t="shared" si="309"/>
        <v>6.2087186261558784</v>
      </c>
      <c r="W946" s="99">
        <f t="shared" si="309"/>
        <v>3.3165104542177359</v>
      </c>
      <c r="X946" s="99">
        <f t="shared" si="309"/>
        <v>2.4618678084024617</v>
      </c>
      <c r="Y946" s="99">
        <f t="shared" si="309"/>
        <v>25.021085184143942</v>
      </c>
      <c r="Z946" s="99">
        <f t="shared" si="309"/>
        <v>4.9333333333333336</v>
      </c>
      <c r="AA946" s="99"/>
      <c r="AB946" s="99"/>
      <c r="AC946" s="99"/>
      <c r="AD946" s="99"/>
    </row>
    <row r="947" spans="1:31" ht="27" x14ac:dyDescent="0.2">
      <c r="A947" s="198" t="s">
        <v>872</v>
      </c>
      <c r="B947" s="67"/>
      <c r="K947" s="99"/>
      <c r="L947" s="99"/>
      <c r="M947" s="99">
        <f t="shared" ref="M947:AD947" si="310">+M858*1000/M940</f>
        <v>61.480574028701433</v>
      </c>
      <c r="N947" s="99">
        <f t="shared" si="310"/>
        <v>47.265294615167747</v>
      </c>
      <c r="O947" s="99">
        <f t="shared" si="310"/>
        <v>38.152804642166345</v>
      </c>
      <c r="P947" s="99">
        <f t="shared" si="310"/>
        <v>38.283345525481593</v>
      </c>
      <c r="Q947" s="99">
        <f t="shared" si="310"/>
        <v>30.249110320284696</v>
      </c>
      <c r="R947" s="99">
        <f t="shared" si="310"/>
        <v>40.360480640854476</v>
      </c>
      <c r="S947" s="99">
        <f t="shared" si="310"/>
        <v>26.993932708218423</v>
      </c>
      <c r="T947" s="99">
        <f t="shared" si="310"/>
        <v>27.231731064876499</v>
      </c>
      <c r="U947" s="99">
        <f t="shared" si="310"/>
        <v>28.497607655502392</v>
      </c>
      <c r="V947" s="99">
        <f t="shared" si="310"/>
        <v>31.655945216849968</v>
      </c>
      <c r="W947" s="99">
        <f t="shared" si="310"/>
        <v>20.900060814919929</v>
      </c>
      <c r="X947" s="99">
        <f t="shared" si="310"/>
        <v>28.964950149038955</v>
      </c>
      <c r="Y947" s="99">
        <f t="shared" si="310"/>
        <v>22.778088249309064</v>
      </c>
      <c r="Z947" s="99">
        <f t="shared" si="310"/>
        <v>23.434963845172266</v>
      </c>
      <c r="AA947" s="99">
        <f t="shared" si="310"/>
        <v>26.863419133059445</v>
      </c>
      <c r="AB947" s="99">
        <f t="shared" si="310"/>
        <v>26.96883852691218</v>
      </c>
      <c r="AC947" s="99">
        <f t="shared" si="310"/>
        <v>24.016739552178482</v>
      </c>
      <c r="AD947" s="99">
        <f t="shared" si="310"/>
        <v>25.922450140077231</v>
      </c>
      <c r="AE947" s="99"/>
    </row>
    <row r="948" spans="1:31" x14ac:dyDescent="0.2">
      <c r="A948" s="79" t="s">
        <v>385</v>
      </c>
      <c r="B948" s="67"/>
      <c r="K948" s="99"/>
      <c r="L948" s="99"/>
      <c r="M948" s="99"/>
      <c r="N948" s="99"/>
      <c r="O948" s="99"/>
      <c r="P948" s="99"/>
      <c r="Q948" s="99"/>
      <c r="R948" s="13"/>
      <c r="S948" s="13"/>
      <c r="T948" s="13">
        <f t="shared" ref="T948:AD948" si="311">+T940</f>
        <v>9757</v>
      </c>
      <c r="U948" s="13">
        <f t="shared" si="311"/>
        <v>10450</v>
      </c>
      <c r="V948" s="13">
        <f t="shared" si="311"/>
        <v>9638</v>
      </c>
      <c r="W948" s="13">
        <f t="shared" si="311"/>
        <v>9866</v>
      </c>
      <c r="X948" s="13">
        <f t="shared" si="311"/>
        <v>9729</v>
      </c>
      <c r="Y948" s="13">
        <f t="shared" si="311"/>
        <v>10493</v>
      </c>
      <c r="Z948" s="13">
        <f t="shared" si="311"/>
        <v>11755</v>
      </c>
      <c r="AA948" s="13">
        <f t="shared" si="311"/>
        <v>11927</v>
      </c>
      <c r="AB948" s="13">
        <f t="shared" si="311"/>
        <v>12355</v>
      </c>
      <c r="AC948" s="13">
        <f t="shared" si="311"/>
        <v>12371</v>
      </c>
      <c r="AD948" s="13">
        <f t="shared" si="311"/>
        <v>13207</v>
      </c>
      <c r="AE948" s="13">
        <f>+AE940</f>
        <v>13362</v>
      </c>
    </row>
    <row r="949" spans="1:31" x14ac:dyDescent="0.2">
      <c r="A949" s="79" t="s">
        <v>386</v>
      </c>
      <c r="B949" s="67"/>
      <c r="K949" s="99"/>
      <c r="L949" s="99"/>
      <c r="M949" s="99"/>
      <c r="N949" s="99"/>
      <c r="O949" s="99"/>
      <c r="P949" s="99"/>
      <c r="Q949" s="99"/>
      <c r="R949" s="13">
        <f t="shared" ref="R949:AE949" si="312">+R948-R950</f>
        <v>0</v>
      </c>
      <c r="S949" s="13">
        <f t="shared" si="312"/>
        <v>0</v>
      </c>
      <c r="T949" s="13">
        <f t="shared" si="312"/>
        <v>6252</v>
      </c>
      <c r="U949" s="13">
        <f t="shared" si="312"/>
        <v>6652</v>
      </c>
      <c r="V949" s="13">
        <f t="shared" si="312"/>
        <v>5853</v>
      </c>
      <c r="W949" s="13">
        <f t="shared" si="312"/>
        <v>5705</v>
      </c>
      <c r="X949" s="13">
        <f t="shared" si="312"/>
        <v>5992</v>
      </c>
      <c r="Y949" s="13">
        <f>+Y948-Y950</f>
        <v>6936</v>
      </c>
      <c r="Z949" s="13">
        <f t="shared" si="312"/>
        <v>7255</v>
      </c>
      <c r="AA949" s="13">
        <f t="shared" si="312"/>
        <v>7263</v>
      </c>
      <c r="AB949" s="13">
        <f t="shared" si="312"/>
        <v>7609</v>
      </c>
      <c r="AC949" s="13">
        <f t="shared" si="312"/>
        <v>7778</v>
      </c>
      <c r="AD949" s="13">
        <f t="shared" si="312"/>
        <v>8558</v>
      </c>
      <c r="AE949" s="13">
        <f t="shared" si="312"/>
        <v>7654</v>
      </c>
    </row>
    <row r="950" spans="1:31" x14ac:dyDescent="0.2">
      <c r="A950" s="79" t="s">
        <v>381</v>
      </c>
      <c r="B950" s="67"/>
      <c r="K950" s="99"/>
      <c r="L950" s="99"/>
      <c r="M950" s="99"/>
      <c r="N950" s="99"/>
      <c r="O950" s="99"/>
      <c r="P950" s="99"/>
      <c r="Q950" s="99"/>
      <c r="R950" s="13"/>
      <c r="S950" s="13"/>
      <c r="T950" s="13">
        <f t="shared" ref="T950:AD950" si="313">+T941</f>
        <v>3505</v>
      </c>
      <c r="U950" s="13">
        <f t="shared" si="313"/>
        <v>3798</v>
      </c>
      <c r="V950" s="13">
        <f t="shared" si="313"/>
        <v>3785</v>
      </c>
      <c r="W950" s="13">
        <f t="shared" si="313"/>
        <v>4161</v>
      </c>
      <c r="X950" s="13">
        <f t="shared" si="313"/>
        <v>3737</v>
      </c>
      <c r="Y950" s="13">
        <f t="shared" si="313"/>
        <v>3557</v>
      </c>
      <c r="Z950" s="13">
        <f t="shared" si="313"/>
        <v>4500</v>
      </c>
      <c r="AA950" s="13">
        <f t="shared" si="313"/>
        <v>4664</v>
      </c>
      <c r="AB950" s="13">
        <f t="shared" si="313"/>
        <v>4746</v>
      </c>
      <c r="AC950" s="13">
        <f t="shared" si="313"/>
        <v>4593</v>
      </c>
      <c r="AD950" s="13">
        <f t="shared" si="313"/>
        <v>4649</v>
      </c>
      <c r="AE950" s="13">
        <f>+AE941</f>
        <v>5708</v>
      </c>
    </row>
    <row r="951" spans="1:31" x14ac:dyDescent="0.2">
      <c r="A951" s="112" t="s">
        <v>367</v>
      </c>
      <c r="B951" s="67"/>
      <c r="K951" s="99"/>
      <c r="L951" s="99"/>
      <c r="M951" s="99"/>
      <c r="N951" s="99"/>
      <c r="O951" s="99"/>
      <c r="P951" s="99"/>
      <c r="Q951" s="99"/>
      <c r="R951" s="13"/>
      <c r="S951" s="13"/>
      <c r="T951" s="13">
        <v>2081</v>
      </c>
      <c r="U951" s="13">
        <v>2236</v>
      </c>
      <c r="V951" s="13">
        <v>2219</v>
      </c>
      <c r="W951" s="13">
        <v>2250</v>
      </c>
      <c r="X951" s="13">
        <v>2290</v>
      </c>
      <c r="Y951" s="13">
        <v>2532</v>
      </c>
      <c r="Z951" s="200">
        <v>2641</v>
      </c>
      <c r="AA951" s="200"/>
      <c r="AB951" s="200"/>
      <c r="AC951" s="87"/>
    </row>
    <row r="952" spans="1:31" x14ac:dyDescent="0.2">
      <c r="A952" s="112" t="s">
        <v>368</v>
      </c>
      <c r="B952" s="67"/>
      <c r="K952" s="99"/>
      <c r="L952" s="99"/>
      <c r="M952" s="99"/>
      <c r="N952" s="99"/>
      <c r="O952" s="99"/>
      <c r="P952" s="99"/>
      <c r="Q952" s="99"/>
      <c r="R952" s="13"/>
      <c r="S952" s="13"/>
      <c r="T952" s="13">
        <v>594</v>
      </c>
      <c r="U952" s="13">
        <v>657</v>
      </c>
      <c r="V952" s="13">
        <v>599</v>
      </c>
      <c r="W952" s="13">
        <v>450</v>
      </c>
      <c r="X952" s="13">
        <v>424</v>
      </c>
      <c r="Y952" s="13">
        <v>422</v>
      </c>
      <c r="Z952" s="200">
        <v>475</v>
      </c>
      <c r="AA952" s="200"/>
      <c r="AB952" s="200"/>
      <c r="AC952" s="87"/>
    </row>
    <row r="953" spans="1:31" x14ac:dyDescent="0.2">
      <c r="A953" s="113" t="s">
        <v>369</v>
      </c>
      <c r="B953" s="67"/>
      <c r="K953" s="99"/>
      <c r="L953" s="99"/>
      <c r="M953" s="99"/>
      <c r="N953" s="99"/>
      <c r="O953" s="99"/>
      <c r="P953" s="99"/>
      <c r="Q953" s="99"/>
      <c r="R953" s="13"/>
      <c r="S953" s="13"/>
      <c r="T953" s="13">
        <v>52</v>
      </c>
      <c r="U953" s="13">
        <v>54</v>
      </c>
      <c r="V953" s="13">
        <v>59</v>
      </c>
      <c r="W953" s="13">
        <v>68</v>
      </c>
      <c r="X953" s="13">
        <v>72</v>
      </c>
      <c r="Y953" s="13">
        <v>89</v>
      </c>
      <c r="Z953" s="200">
        <v>60</v>
      </c>
      <c r="AA953" s="200"/>
      <c r="AB953" s="200"/>
      <c r="AC953" s="87"/>
    </row>
    <row r="954" spans="1:31" x14ac:dyDescent="0.2">
      <c r="A954" s="112" t="s">
        <v>370</v>
      </c>
      <c r="B954" s="67"/>
      <c r="K954" s="99"/>
      <c r="L954" s="99"/>
      <c r="M954" s="99"/>
      <c r="N954" s="99"/>
      <c r="O954" s="99"/>
      <c r="P954" s="99"/>
      <c r="Q954" s="99"/>
      <c r="R954" s="13"/>
      <c r="S954" s="13"/>
      <c r="T954" s="13">
        <v>738</v>
      </c>
      <c r="U954" s="13">
        <v>415</v>
      </c>
      <c r="V954" s="13">
        <v>235</v>
      </c>
      <c r="W954" s="13">
        <v>138</v>
      </c>
      <c r="X954" s="13">
        <v>92</v>
      </c>
      <c r="Y954" s="13">
        <v>890</v>
      </c>
      <c r="Z954" s="200">
        <v>222</v>
      </c>
      <c r="AA954" s="200"/>
      <c r="AB954" s="200"/>
      <c r="AC954" s="87"/>
    </row>
    <row r="955" spans="1:31" x14ac:dyDescent="0.2">
      <c r="A955" s="112" t="s">
        <v>371</v>
      </c>
      <c r="B955" s="67"/>
      <c r="K955" s="99"/>
      <c r="L955" s="99"/>
      <c r="M955" s="99"/>
      <c r="N955" s="99"/>
      <c r="O955" s="99"/>
      <c r="P955" s="99"/>
      <c r="Q955" s="99"/>
      <c r="R955" s="13">
        <f t="shared" ref="R955:Z955" si="314">+R950-R951-R952-R953+R954</f>
        <v>0</v>
      </c>
      <c r="S955" s="13">
        <f t="shared" si="314"/>
        <v>0</v>
      </c>
      <c r="T955" s="13">
        <f t="shared" si="314"/>
        <v>1516</v>
      </c>
      <c r="U955" s="13">
        <f t="shared" si="314"/>
        <v>1266</v>
      </c>
      <c r="V955" s="13">
        <f t="shared" si="314"/>
        <v>1143</v>
      </c>
      <c r="W955" s="13">
        <f t="shared" si="314"/>
        <v>1531</v>
      </c>
      <c r="X955" s="13">
        <f t="shared" si="314"/>
        <v>1043</v>
      </c>
      <c r="Y955" s="13">
        <f>+Y950-Y951-Y952-Y953+Y954</f>
        <v>1404</v>
      </c>
      <c r="Z955" s="13">
        <f t="shared" si="314"/>
        <v>1546</v>
      </c>
      <c r="AA955" s="13"/>
      <c r="AB955" s="13"/>
      <c r="AC955" s="87"/>
    </row>
    <row r="956" spans="1:31" x14ac:dyDescent="0.2">
      <c r="A956" s="112" t="s">
        <v>387</v>
      </c>
      <c r="B956" s="67"/>
      <c r="K956" s="99"/>
      <c r="L956" s="99"/>
      <c r="M956" s="99"/>
      <c r="N956" s="99"/>
      <c r="O956" s="99"/>
      <c r="P956" s="99"/>
      <c r="Q956" s="99"/>
      <c r="R956" s="12" t="e">
        <f t="shared" ref="R956:Z958" si="315">+R951*100/(R$950+R$954)</f>
        <v>#DIV/0!</v>
      </c>
      <c r="S956" s="12" t="e">
        <f t="shared" si="315"/>
        <v>#DIV/0!</v>
      </c>
      <c r="T956" s="12">
        <f t="shared" si="315"/>
        <v>49.045486683950038</v>
      </c>
      <c r="U956" s="12">
        <f t="shared" si="315"/>
        <v>53.073819131260386</v>
      </c>
      <c r="V956" s="12">
        <f t="shared" si="315"/>
        <v>55.199004975124382</v>
      </c>
      <c r="W956" s="12">
        <f t="shared" si="315"/>
        <v>52.337752965806004</v>
      </c>
      <c r="X956" s="12">
        <f t="shared" si="315"/>
        <v>59.806738051710632</v>
      </c>
      <c r="Y956" s="12">
        <f>+Y951*100/(Y$950+Y$954)</f>
        <v>56.937261074881945</v>
      </c>
      <c r="Z956" s="12">
        <f t="shared" si="315"/>
        <v>55.929690808979245</v>
      </c>
      <c r="AA956" s="12"/>
      <c r="AB956" s="12"/>
      <c r="AC956" s="87"/>
    </row>
    <row r="957" spans="1:31" x14ac:dyDescent="0.2">
      <c r="A957" s="112" t="s">
        <v>368</v>
      </c>
      <c r="B957" s="67"/>
      <c r="K957" s="99"/>
      <c r="L957" s="99"/>
      <c r="M957" s="99"/>
      <c r="N957" s="99"/>
      <c r="O957" s="99"/>
      <c r="P957" s="99"/>
      <c r="Q957" s="99"/>
      <c r="R957" s="12" t="e">
        <f t="shared" si="315"/>
        <v>#DIV/0!</v>
      </c>
      <c r="S957" s="12" t="e">
        <f t="shared" si="315"/>
        <v>#DIV/0!</v>
      </c>
      <c r="T957" s="12">
        <f t="shared" si="315"/>
        <v>13.999528635399482</v>
      </c>
      <c r="U957" s="12">
        <f t="shared" si="315"/>
        <v>15.594588179444576</v>
      </c>
      <c r="V957" s="12">
        <f t="shared" si="315"/>
        <v>14.900497512437811</v>
      </c>
      <c r="W957" s="12">
        <f t="shared" si="315"/>
        <v>10.467550593161199</v>
      </c>
      <c r="X957" s="12">
        <f t="shared" si="315"/>
        <v>11.073387307390965</v>
      </c>
      <c r="Y957" s="12">
        <f>+Y952*100/(Y$950+Y$954)</f>
        <v>9.4895435124803242</v>
      </c>
      <c r="Z957" s="12">
        <f t="shared" si="315"/>
        <v>10.059296908089792</v>
      </c>
      <c r="AA957" s="12"/>
      <c r="AB957" s="12"/>
      <c r="AC957" s="87"/>
    </row>
    <row r="958" spans="1:31" x14ac:dyDescent="0.2">
      <c r="A958" s="113" t="s">
        <v>369</v>
      </c>
      <c r="B958" s="67"/>
      <c r="K958" s="99"/>
      <c r="L958" s="99"/>
      <c r="M958" s="99"/>
      <c r="N958" s="99"/>
      <c r="O958" s="99"/>
      <c r="P958" s="99"/>
      <c r="Q958" s="99"/>
      <c r="R958" s="12" t="e">
        <f t="shared" si="315"/>
        <v>#DIV/0!</v>
      </c>
      <c r="S958" s="12" t="e">
        <f t="shared" si="315"/>
        <v>#DIV/0!</v>
      </c>
      <c r="T958" s="12">
        <f t="shared" si="315"/>
        <v>1.2255479613481028</v>
      </c>
      <c r="U958" s="12">
        <f t="shared" si="315"/>
        <v>1.281746973652979</v>
      </c>
      <c r="V958" s="12">
        <f t="shared" si="315"/>
        <v>1.4676616915422886</v>
      </c>
      <c r="W958" s="12">
        <f t="shared" si="315"/>
        <v>1.5817632007443592</v>
      </c>
      <c r="X958" s="12">
        <f t="shared" si="315"/>
        <v>1.8803865238965787</v>
      </c>
      <c r="Y958" s="12">
        <f>+Y953*100/(Y$950+Y$954)</f>
        <v>2.0013492241960873</v>
      </c>
      <c r="Z958" s="12">
        <f t="shared" si="315"/>
        <v>1.2706480304955527</v>
      </c>
      <c r="AA958" s="12"/>
      <c r="AB958" s="12"/>
      <c r="AC958" s="87"/>
    </row>
    <row r="959" spans="1:31" x14ac:dyDescent="0.2">
      <c r="A959" s="112" t="s">
        <v>378</v>
      </c>
      <c r="B959" s="67"/>
      <c r="K959" s="99"/>
      <c r="L959" s="99"/>
      <c r="M959" s="99"/>
      <c r="N959" s="99"/>
      <c r="O959" s="99"/>
      <c r="P959" s="99"/>
      <c r="Q959" s="99"/>
      <c r="R959" s="12" t="e">
        <f t="shared" ref="R959:Z959" si="316">+(R955-R954)*100/(R$950+R$954)</f>
        <v>#DIV/0!</v>
      </c>
      <c r="S959" s="12" t="e">
        <f t="shared" si="316"/>
        <v>#DIV/0!</v>
      </c>
      <c r="T959" s="12">
        <f t="shared" si="316"/>
        <v>18.336082960169691</v>
      </c>
      <c r="U959" s="12">
        <f t="shared" si="316"/>
        <v>20.199382862568243</v>
      </c>
      <c r="V959" s="12">
        <f t="shared" si="316"/>
        <v>22.587064676616915</v>
      </c>
      <c r="W959" s="12">
        <f t="shared" si="316"/>
        <v>32.402884391719006</v>
      </c>
      <c r="X959" s="12">
        <f t="shared" si="316"/>
        <v>24.836772003133976</v>
      </c>
      <c r="Y959" s="12">
        <f>+(Y955-Y954)*100/(Y$950+Y$954)</f>
        <v>11.558353946480773</v>
      </c>
      <c r="Z959" s="12">
        <f t="shared" si="316"/>
        <v>28.038966539601862</v>
      </c>
      <c r="AA959" s="12"/>
      <c r="AB959" s="12"/>
      <c r="AC959" s="87"/>
    </row>
    <row r="960" spans="1:31" x14ac:dyDescent="0.2">
      <c r="A960" s="112" t="s">
        <v>370</v>
      </c>
      <c r="B960" s="67"/>
      <c r="K960" s="99"/>
      <c r="L960" s="99"/>
      <c r="M960" s="99"/>
      <c r="N960" s="99"/>
      <c r="O960" s="99"/>
      <c r="P960" s="99"/>
      <c r="Q960" s="99"/>
      <c r="R960" s="12" t="e">
        <f t="shared" ref="R960:Z960" si="317">+R954*100/(R$950+R$954)</f>
        <v>#DIV/0!</v>
      </c>
      <c r="S960" s="12" t="e">
        <f t="shared" si="317"/>
        <v>#DIV/0!</v>
      </c>
      <c r="T960" s="12">
        <f t="shared" si="317"/>
        <v>17.39335375913269</v>
      </c>
      <c r="U960" s="12">
        <f t="shared" si="317"/>
        <v>9.8504628530738199</v>
      </c>
      <c r="V960" s="12">
        <f t="shared" si="317"/>
        <v>5.8457711442786069</v>
      </c>
      <c r="W960" s="12">
        <f t="shared" si="317"/>
        <v>3.2100488485694347</v>
      </c>
      <c r="X960" s="12">
        <f t="shared" si="317"/>
        <v>2.4027161138678506</v>
      </c>
      <c r="Y960" s="12">
        <f>+Y954*100/(Y$950+Y$954)</f>
        <v>20.013492241960872</v>
      </c>
      <c r="Z960" s="12">
        <f t="shared" si="317"/>
        <v>4.7013977128335451</v>
      </c>
      <c r="AA960" s="12"/>
      <c r="AB960" s="12"/>
      <c r="AC960" s="87"/>
    </row>
    <row r="961" spans="1:35" x14ac:dyDescent="0.2">
      <c r="A961" s="112" t="s">
        <v>372</v>
      </c>
      <c r="B961" s="67"/>
      <c r="K961" s="99"/>
      <c r="L961" s="99"/>
      <c r="M961" s="99"/>
      <c r="N961" s="99"/>
      <c r="O961" s="99"/>
      <c r="P961" s="99"/>
      <c r="Q961" s="99"/>
      <c r="R961" s="60" t="e">
        <f t="shared" ref="R961:Z961" si="318">SUM(R956:R960)</f>
        <v>#DIV/0!</v>
      </c>
      <c r="S961" s="60" t="e">
        <f t="shared" si="318"/>
        <v>#DIV/0!</v>
      </c>
      <c r="T961" s="60">
        <f t="shared" si="318"/>
        <v>100</v>
      </c>
      <c r="U961" s="60">
        <f t="shared" si="318"/>
        <v>100.00000000000001</v>
      </c>
      <c r="V961" s="60">
        <f t="shared" si="318"/>
        <v>100</v>
      </c>
      <c r="W961" s="60">
        <f t="shared" si="318"/>
        <v>99.999999999999986</v>
      </c>
      <c r="X961" s="60">
        <f t="shared" si="318"/>
        <v>100</v>
      </c>
      <c r="Y961" s="60">
        <f>SUM(Y956:Y960)</f>
        <v>100.00000000000001</v>
      </c>
      <c r="Z961" s="60">
        <f t="shared" si="318"/>
        <v>99.999999999999986</v>
      </c>
      <c r="AA961" s="60"/>
      <c r="AB961" s="60"/>
      <c r="AC961" s="87"/>
    </row>
    <row r="962" spans="1:35" x14ac:dyDescent="0.2">
      <c r="A962" s="112" t="s">
        <v>373</v>
      </c>
      <c r="B962" s="67"/>
      <c r="K962" s="99"/>
      <c r="L962" s="99"/>
      <c r="M962" s="99"/>
      <c r="N962" s="99"/>
      <c r="O962" s="99"/>
      <c r="P962" s="99"/>
      <c r="Q962" s="99"/>
      <c r="R962" s="60" t="e">
        <f t="shared" ref="R962:Z962" si="319">+R954*100/R955</f>
        <v>#DIV/0!</v>
      </c>
      <c r="S962" s="60" t="e">
        <f t="shared" si="319"/>
        <v>#DIV/0!</v>
      </c>
      <c r="T962" s="60">
        <f t="shared" si="319"/>
        <v>48.680738786279683</v>
      </c>
      <c r="U962" s="60">
        <f t="shared" si="319"/>
        <v>32.780410742496052</v>
      </c>
      <c r="V962" s="60">
        <f t="shared" si="319"/>
        <v>20.559930008748907</v>
      </c>
      <c r="W962" s="60">
        <f t="shared" si="319"/>
        <v>9.0137165251469629</v>
      </c>
      <c r="X962" s="60">
        <f t="shared" si="319"/>
        <v>8.8207094918504314</v>
      </c>
      <c r="Y962" s="60">
        <f>+Y954*100/Y955</f>
        <v>63.390313390313388</v>
      </c>
      <c r="Z962" s="60">
        <f t="shared" si="319"/>
        <v>14.359637774902975</v>
      </c>
      <c r="AA962" s="60"/>
      <c r="AB962" s="60"/>
      <c r="AC962" s="87"/>
    </row>
    <row r="963" spans="1:35" x14ac:dyDescent="0.2">
      <c r="A963" s="112" t="s">
        <v>374</v>
      </c>
      <c r="B963" s="67"/>
      <c r="K963" s="99"/>
      <c r="L963" s="99"/>
      <c r="M963" s="99"/>
      <c r="N963" s="99"/>
      <c r="O963" s="99"/>
      <c r="P963" s="99"/>
      <c r="Q963" s="99"/>
      <c r="R963" s="60" t="e">
        <f t="shared" ref="R963:Z963" si="320">+R954*100/R950</f>
        <v>#DIV/0!</v>
      </c>
      <c r="S963" s="60" t="e">
        <f t="shared" si="320"/>
        <v>#DIV/0!</v>
      </c>
      <c r="T963" s="60">
        <f t="shared" si="320"/>
        <v>21.055634807417974</v>
      </c>
      <c r="U963" s="60">
        <f t="shared" si="320"/>
        <v>10.926803580832017</v>
      </c>
      <c r="V963" s="60">
        <f t="shared" si="320"/>
        <v>6.2087186261558784</v>
      </c>
      <c r="W963" s="60">
        <f t="shared" si="320"/>
        <v>3.3165104542177359</v>
      </c>
      <c r="X963" s="60">
        <f t="shared" si="320"/>
        <v>2.4618678084024617</v>
      </c>
      <c r="Y963" s="60">
        <f>+Y954*100/Y950</f>
        <v>25.021085184143942</v>
      </c>
      <c r="Z963" s="60">
        <f t="shared" si="320"/>
        <v>4.9333333333333336</v>
      </c>
      <c r="AA963" s="60"/>
      <c r="AB963" s="60"/>
      <c r="AC963" s="87"/>
    </row>
    <row r="964" spans="1:35" x14ac:dyDescent="0.2">
      <c r="A964" s="113"/>
      <c r="B964" s="67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>
        <f>+Y955-Y954</f>
        <v>514</v>
      </c>
      <c r="Z964" s="99">
        <f>+Z955-Z954</f>
        <v>1324</v>
      </c>
      <c r="AA964" s="99"/>
      <c r="AB964" s="99"/>
    </row>
    <row r="965" spans="1:35" x14ac:dyDescent="0.2">
      <c r="A965" s="112"/>
      <c r="B965" s="67"/>
      <c r="Z965" s="3">
        <f>+Z964/Z948</f>
        <v>0.11263292216078265</v>
      </c>
    </row>
    <row r="966" spans="1:35" x14ac:dyDescent="0.2">
      <c r="A966" s="92" t="s">
        <v>272</v>
      </c>
      <c r="B966" s="67"/>
      <c r="H966" s="104">
        <f t="shared" ref="H966:Z966" si="321">+H971*100/H$968</f>
        <v>3.3885065065052551</v>
      </c>
      <c r="I966" s="104">
        <f t="shared" si="321"/>
        <v>3.5001561372016892</v>
      </c>
      <c r="J966" s="104">
        <f t="shared" si="321"/>
        <v>3.6597587177616604</v>
      </c>
      <c r="K966" s="104">
        <f t="shared" si="321"/>
        <v>3.6343675480427797</v>
      </c>
      <c r="L966" s="104">
        <f t="shared" si="321"/>
        <v>3.3490193187727497</v>
      </c>
      <c r="M966" s="104">
        <f t="shared" si="321"/>
        <v>2.3870342183417086</v>
      </c>
      <c r="N966" s="104">
        <f t="shared" si="321"/>
        <v>2.1961109172387481</v>
      </c>
      <c r="O966" s="104">
        <f t="shared" si="321"/>
        <v>2.2425441831503132</v>
      </c>
      <c r="P966" s="104">
        <f t="shared" si="321"/>
        <v>2.3076824272403775</v>
      </c>
      <c r="Q966" s="104">
        <f>+Q971*100/Q$968</f>
        <v>2.5198561703890232</v>
      </c>
      <c r="R966" s="104">
        <f t="shared" si="321"/>
        <v>2.4310195160225945</v>
      </c>
      <c r="S966" s="104">
        <f t="shared" si="321"/>
        <v>2.2845880390836637</v>
      </c>
      <c r="T966" s="104">
        <f t="shared" si="321"/>
        <v>2.8018655263983647</v>
      </c>
      <c r="U966" s="104">
        <f t="shared" si="321"/>
        <v>2.9219910218741707</v>
      </c>
      <c r="V966" s="104">
        <f t="shared" si="321"/>
        <v>3.1232315914157742</v>
      </c>
      <c r="W966" s="104">
        <f t="shared" si="321"/>
        <v>2.9140536797466376</v>
      </c>
      <c r="X966" s="104">
        <f t="shared" si="321"/>
        <v>2.7032135315037422</v>
      </c>
      <c r="Y966" s="104">
        <f t="shared" si="321"/>
        <v>2.7666036870593644</v>
      </c>
      <c r="Z966" s="104">
        <f t="shared" si="321"/>
        <v>2.4270137277103467</v>
      </c>
      <c r="AA966" s="104">
        <f>+AA971*100/AA$968</f>
        <v>2.1134596422653016</v>
      </c>
      <c r="AB966" s="104">
        <f>+AB971*100/AB$968</f>
        <v>2.0121061562913196</v>
      </c>
      <c r="AC966" s="104">
        <f>+AC971*100/AC$968</f>
        <v>2.0415969016712614</v>
      </c>
      <c r="AD966" s="104">
        <f>+AD971*100/AD$968</f>
        <v>1.7871606133473192</v>
      </c>
      <c r="AE966" s="104"/>
    </row>
    <row r="967" spans="1:35" x14ac:dyDescent="0.2">
      <c r="A967" s="114" t="s">
        <v>273</v>
      </c>
      <c r="B967" s="261"/>
      <c r="AF967" s="3" t="s">
        <v>824</v>
      </c>
      <c r="AH967" s="3" t="s">
        <v>275</v>
      </c>
    </row>
    <row r="968" spans="1:35" x14ac:dyDescent="0.2">
      <c r="A968" s="85" t="s">
        <v>264</v>
      </c>
      <c r="B968" s="262"/>
      <c r="G968" s="12"/>
      <c r="H968" s="12">
        <f t="shared" ref="H968:Z968" si="322">+H79/1000</f>
        <v>11194.873</v>
      </c>
      <c r="I968" s="12">
        <f t="shared" si="322"/>
        <v>13866.01</v>
      </c>
      <c r="J968" s="12">
        <f t="shared" si="322"/>
        <v>17349.723000000002</v>
      </c>
      <c r="K968" s="12">
        <f t="shared" si="322"/>
        <v>20685.002</v>
      </c>
      <c r="L968" s="12">
        <f t="shared" si="322"/>
        <v>23577.947</v>
      </c>
      <c r="M968" s="12">
        <f t="shared" si="322"/>
        <v>27736.761999999999</v>
      </c>
      <c r="N968" s="12">
        <f t="shared" si="322"/>
        <v>31644.530999999999</v>
      </c>
      <c r="O968" s="12">
        <f t="shared" si="322"/>
        <v>34638.826999999997</v>
      </c>
      <c r="P968" s="12">
        <f t="shared" si="322"/>
        <v>37759.095000000001</v>
      </c>
      <c r="Q968" s="12">
        <f t="shared" si="322"/>
        <v>41332.239999999998</v>
      </c>
      <c r="R968" s="12">
        <f t="shared" si="322"/>
        <v>45542.374000000003</v>
      </c>
      <c r="S968" s="12">
        <f t="shared" si="322"/>
        <v>50619.716999999997</v>
      </c>
      <c r="T968" s="12">
        <f t="shared" si="322"/>
        <v>52685.612000000001</v>
      </c>
      <c r="U968" s="12">
        <f t="shared" si="322"/>
        <v>56364.101999999999</v>
      </c>
      <c r="V968" s="12">
        <f t="shared" si="322"/>
        <v>52582.588000000003</v>
      </c>
      <c r="W968" s="12">
        <f t="shared" si="322"/>
        <v>55250.148999999998</v>
      </c>
      <c r="X968" s="12">
        <f t="shared" si="322"/>
        <v>58564.074999999997</v>
      </c>
      <c r="Y968" s="12">
        <f t="shared" si="322"/>
        <v>58205.084000000003</v>
      </c>
      <c r="Z968" s="12">
        <f t="shared" si="322"/>
        <v>60974.48</v>
      </c>
      <c r="AA968" s="12">
        <f t="shared" ref="AA968:AE969" si="323">+AA79/1000</f>
        <v>65477.237999999998</v>
      </c>
      <c r="AB968" s="12">
        <f t="shared" si="323"/>
        <v>68998.944000000003</v>
      </c>
      <c r="AC968" s="12">
        <f t="shared" si="323"/>
        <v>71237.373000000007</v>
      </c>
      <c r="AD968" s="12">
        <f t="shared" si="323"/>
        <v>76462.126000000004</v>
      </c>
      <c r="AE968" s="12">
        <f t="shared" si="323"/>
        <v>82429.053</v>
      </c>
      <c r="AF968" s="11">
        <v>2017</v>
      </c>
      <c r="AG968" s="11">
        <v>2018</v>
      </c>
      <c r="AH968" s="11">
        <v>2013</v>
      </c>
    </row>
    <row r="969" spans="1:35" x14ac:dyDescent="0.2">
      <c r="A969" s="115" t="s">
        <v>267</v>
      </c>
      <c r="B969" s="262"/>
      <c r="H969" s="12">
        <f t="shared" ref="H969:Z969" si="324">+H80/1000</f>
        <v>1018.91</v>
      </c>
      <c r="I969" s="12">
        <f t="shared" si="324"/>
        <v>1312.69</v>
      </c>
      <c r="J969" s="12">
        <f t="shared" si="324"/>
        <v>1378.239</v>
      </c>
      <c r="K969" s="12">
        <f t="shared" si="324"/>
        <v>1514.662</v>
      </c>
      <c r="L969" s="12">
        <f t="shared" si="324"/>
        <v>1560.6790000000001</v>
      </c>
      <c r="M969" s="12">
        <f t="shared" si="324"/>
        <v>1679.3440000000001</v>
      </c>
      <c r="N969" s="12">
        <f t="shared" si="324"/>
        <v>1986.085</v>
      </c>
      <c r="O969" s="12">
        <f t="shared" si="324"/>
        <v>1981.114</v>
      </c>
      <c r="P969" s="12">
        <f t="shared" si="324"/>
        <v>1914.6489999999999</v>
      </c>
      <c r="Q969" s="12">
        <f t="shared" si="324"/>
        <v>2118.12</v>
      </c>
      <c r="R969" s="12">
        <f t="shared" si="324"/>
        <v>2001.9739999999999</v>
      </c>
      <c r="S969" s="12">
        <f t="shared" si="324"/>
        <v>2119.9899999999998</v>
      </c>
      <c r="T969" s="12">
        <f t="shared" si="324"/>
        <v>2253.6010000000001</v>
      </c>
      <c r="U969" s="12">
        <f t="shared" si="324"/>
        <v>2368.9879999999998</v>
      </c>
      <c r="V969" s="12">
        <f t="shared" si="324"/>
        <v>2140.5390000000002</v>
      </c>
      <c r="W969" s="12">
        <f t="shared" si="324"/>
        <v>2118.1990000000001</v>
      </c>
      <c r="X969" s="12">
        <f t="shared" si="324"/>
        <v>2640.3470000000002</v>
      </c>
      <c r="Y969" s="12">
        <f t="shared" si="324"/>
        <v>2693.1320000000001</v>
      </c>
      <c r="Z969" s="12">
        <f t="shared" si="324"/>
        <v>2854.71</v>
      </c>
      <c r="AA969" s="12">
        <f t="shared" si="323"/>
        <v>2969.5279999999998</v>
      </c>
      <c r="AB969" s="12">
        <f t="shared" si="323"/>
        <v>3014.2489999999998</v>
      </c>
      <c r="AC969" s="12">
        <f t="shared" si="323"/>
        <v>3123.0770000000002</v>
      </c>
      <c r="AD969" s="12">
        <f t="shared" si="323"/>
        <v>3190.0590000000002</v>
      </c>
      <c r="AE969" s="12">
        <f t="shared" si="323"/>
        <v>3320.0479999999998</v>
      </c>
      <c r="AF969" s="12">
        <f t="shared" ref="AF969:AG974" si="325">+AD969*100/AD$968</f>
        <v>4.172077297458352</v>
      </c>
      <c r="AG969" s="12">
        <f t="shared" si="325"/>
        <v>4.0277643369262046</v>
      </c>
      <c r="AH969" s="12">
        <f t="shared" ref="AH969:AH974" si="326">+Z969*100/Z$968</f>
        <v>4.6818111445968871</v>
      </c>
    </row>
    <row r="970" spans="1:35" x14ac:dyDescent="0.2">
      <c r="A970" s="115" t="s">
        <v>268</v>
      </c>
      <c r="B970" s="262"/>
      <c r="H970" s="12">
        <f t="shared" ref="H970:Z970" si="327">+H85/1000</f>
        <v>3718.1439999999998</v>
      </c>
      <c r="I970" s="12">
        <f t="shared" si="327"/>
        <v>4584.1719999999996</v>
      </c>
      <c r="J970" s="12">
        <f t="shared" si="327"/>
        <v>6191.768</v>
      </c>
      <c r="K970" s="12">
        <f t="shared" si="327"/>
        <v>7657.0010000000002</v>
      </c>
      <c r="L970" s="12">
        <f t="shared" si="327"/>
        <v>8921.5570000000007</v>
      </c>
      <c r="M970" s="12">
        <f t="shared" si="327"/>
        <v>11030.183000000001</v>
      </c>
      <c r="N970" s="12">
        <f t="shared" si="327"/>
        <v>12112.305</v>
      </c>
      <c r="O970" s="12">
        <f t="shared" si="327"/>
        <v>12521.535</v>
      </c>
      <c r="P970" s="12">
        <f t="shared" si="327"/>
        <v>13900.12</v>
      </c>
      <c r="Q970" s="12">
        <f t="shared" si="327"/>
        <v>15387.512000000001</v>
      </c>
      <c r="R970" s="12">
        <f t="shared" si="327"/>
        <v>17181.703000000001</v>
      </c>
      <c r="S970" s="12">
        <f t="shared" si="327"/>
        <v>19800.330000000002</v>
      </c>
      <c r="T970" s="12">
        <f t="shared" si="327"/>
        <v>20494.903999999999</v>
      </c>
      <c r="U970" s="12">
        <f t="shared" si="327"/>
        <v>21357.359</v>
      </c>
      <c r="V970" s="12">
        <f t="shared" si="327"/>
        <v>18311.238000000001</v>
      </c>
      <c r="W970" s="12">
        <f t="shared" si="327"/>
        <v>21251.286</v>
      </c>
      <c r="X970" s="12">
        <f t="shared" si="327"/>
        <v>23498.184000000001</v>
      </c>
      <c r="Y970" s="12">
        <f t="shared" si="327"/>
        <v>23304.510999999999</v>
      </c>
      <c r="Z970" s="12">
        <f t="shared" si="327"/>
        <v>24240.688999999998</v>
      </c>
      <c r="AA970" s="12">
        <f>+AA85/1000</f>
        <v>26322.177</v>
      </c>
      <c r="AB970" s="12">
        <f>+AB85/1000</f>
        <v>27996.919000000002</v>
      </c>
      <c r="AC970" s="12">
        <f>+AC85/1000</f>
        <v>28602.191999999999</v>
      </c>
      <c r="AD970" s="12">
        <f>+AD85/1000</f>
        <v>30114.472000000002</v>
      </c>
      <c r="AE970" s="12">
        <f>+AE85/1000</f>
        <v>31654.373</v>
      </c>
      <c r="AF970" s="12">
        <f t="shared" si="325"/>
        <v>39.384821708985704</v>
      </c>
      <c r="AG970" s="12">
        <f t="shared" si="325"/>
        <v>38.401961259945566</v>
      </c>
      <c r="AH970" s="12">
        <f t="shared" si="326"/>
        <v>39.755466549284222</v>
      </c>
    </row>
    <row r="971" spans="1:35" ht="25.5" x14ac:dyDescent="0.2">
      <c r="A971" s="116" t="s">
        <v>269</v>
      </c>
      <c r="B971" s="263"/>
      <c r="H971" s="12">
        <f t="shared" ref="H971:Z971" si="328">+H110/1000</f>
        <v>379.339</v>
      </c>
      <c r="I971" s="12">
        <f t="shared" si="328"/>
        <v>485.33199999999999</v>
      </c>
      <c r="J971" s="12">
        <f t="shared" si="328"/>
        <v>634.95799999999997</v>
      </c>
      <c r="K971" s="12">
        <f t="shared" si="328"/>
        <v>751.76900000000001</v>
      </c>
      <c r="L971" s="12">
        <f t="shared" si="328"/>
        <v>789.63</v>
      </c>
      <c r="M971" s="12">
        <f t="shared" si="328"/>
        <v>662.08600000000001</v>
      </c>
      <c r="N971" s="12">
        <f t="shared" si="328"/>
        <v>694.94899999999996</v>
      </c>
      <c r="O971" s="12">
        <f t="shared" si="328"/>
        <v>776.79100000000005</v>
      </c>
      <c r="P971" s="12">
        <f t="shared" si="328"/>
        <v>871.36</v>
      </c>
      <c r="Q971" s="12">
        <f t="shared" si="328"/>
        <v>1041.5129999999999</v>
      </c>
      <c r="R971" s="12">
        <f t="shared" si="328"/>
        <v>1107.144</v>
      </c>
      <c r="S971" s="12">
        <f t="shared" si="328"/>
        <v>1156.452</v>
      </c>
      <c r="T971" s="12">
        <f t="shared" si="328"/>
        <v>1476.18</v>
      </c>
      <c r="U971" s="12">
        <f t="shared" si="328"/>
        <v>1646.954</v>
      </c>
      <c r="V971" s="12">
        <f t="shared" si="328"/>
        <v>1642.2760000000001</v>
      </c>
      <c r="W971" s="12">
        <f t="shared" si="328"/>
        <v>1610.019</v>
      </c>
      <c r="X971" s="12">
        <f t="shared" si="328"/>
        <v>1583.1120000000001</v>
      </c>
      <c r="Y971" s="12">
        <f t="shared" si="328"/>
        <v>1610.3040000000001</v>
      </c>
      <c r="Z971" s="12">
        <f t="shared" si="328"/>
        <v>1479.8589999999999</v>
      </c>
      <c r="AA971" s="12">
        <f t="shared" ref="AA971:AE972" si="329">+AA110/1000</f>
        <v>1383.835</v>
      </c>
      <c r="AB971" s="12">
        <f t="shared" si="329"/>
        <v>1388.3320000000001</v>
      </c>
      <c r="AC971" s="12">
        <f t="shared" si="329"/>
        <v>1454.38</v>
      </c>
      <c r="AD971" s="12">
        <f t="shared" si="329"/>
        <v>1366.501</v>
      </c>
      <c r="AE971" s="12">
        <f t="shared" si="329"/>
        <v>1365.5730000000001</v>
      </c>
      <c r="AF971" s="12">
        <f t="shared" si="325"/>
        <v>1.7871606133473192</v>
      </c>
      <c r="AG971" s="12">
        <f t="shared" si="325"/>
        <v>1.656664671375031</v>
      </c>
      <c r="AH971" s="12">
        <f t="shared" si="326"/>
        <v>2.4270137277103467</v>
      </c>
      <c r="AI971" s="12"/>
    </row>
    <row r="972" spans="1:35" ht="38.25" x14ac:dyDescent="0.2">
      <c r="A972" s="116" t="s">
        <v>270</v>
      </c>
      <c r="B972" s="264"/>
      <c r="H972" s="12">
        <f t="shared" ref="H972:Z972" si="330">+H111/1000</f>
        <v>99.433999999999997</v>
      </c>
      <c r="I972" s="12">
        <f t="shared" si="330"/>
        <v>111.63500000000001</v>
      </c>
      <c r="J972" s="12">
        <f t="shared" si="330"/>
        <v>136.46199999999999</v>
      </c>
      <c r="K972" s="12">
        <f t="shared" si="330"/>
        <v>183.94399999999999</v>
      </c>
      <c r="L972" s="12">
        <f t="shared" si="330"/>
        <v>219.21</v>
      </c>
      <c r="M972" s="12">
        <f t="shared" si="330"/>
        <v>249.99</v>
      </c>
      <c r="N972" s="12">
        <f t="shared" si="330"/>
        <v>278.47399999999999</v>
      </c>
      <c r="O972" s="12">
        <f t="shared" si="330"/>
        <v>315.04399999999998</v>
      </c>
      <c r="P972" s="12">
        <f t="shared" si="330"/>
        <v>340.79199999999997</v>
      </c>
      <c r="Q972" s="12">
        <f t="shared" si="330"/>
        <v>385.61399999999998</v>
      </c>
      <c r="R972" s="12">
        <f t="shared" si="330"/>
        <v>444.48099999999999</v>
      </c>
      <c r="S972" s="12">
        <f t="shared" si="330"/>
        <v>480.79300000000001</v>
      </c>
      <c r="T972" s="12">
        <f t="shared" si="330"/>
        <v>495.40300000000002</v>
      </c>
      <c r="U972" s="12">
        <f t="shared" si="330"/>
        <v>522.89700000000005</v>
      </c>
      <c r="V972" s="12">
        <f t="shared" si="330"/>
        <v>550.74099999999999</v>
      </c>
      <c r="W972" s="12">
        <f t="shared" si="330"/>
        <v>580.89700000000005</v>
      </c>
      <c r="X972" s="12">
        <f t="shared" si="330"/>
        <v>630.74800000000005</v>
      </c>
      <c r="Y972" s="12">
        <f t="shared" si="330"/>
        <v>621.48</v>
      </c>
      <c r="Z972" s="12">
        <f t="shared" si="330"/>
        <v>615.245</v>
      </c>
      <c r="AA972" s="12">
        <f t="shared" si="329"/>
        <v>620.43799999999999</v>
      </c>
      <c r="AB972" s="12">
        <f t="shared" si="329"/>
        <v>635.58799999999997</v>
      </c>
      <c r="AC972" s="12">
        <f t="shared" si="329"/>
        <v>681.98900000000003</v>
      </c>
      <c r="AD972" s="12">
        <f t="shared" si="329"/>
        <v>735.10799999999995</v>
      </c>
      <c r="AE972" s="12">
        <f t="shared" si="329"/>
        <v>712.52800000000002</v>
      </c>
      <c r="AF972" s="12">
        <f t="shared" si="325"/>
        <v>0.9614014656092611</v>
      </c>
      <c r="AG972" s="12">
        <f t="shared" si="325"/>
        <v>0.86441366735100067</v>
      </c>
      <c r="AH972" s="12">
        <f t="shared" si="326"/>
        <v>1.0090204951317336</v>
      </c>
    </row>
    <row r="973" spans="1:35" x14ac:dyDescent="0.2">
      <c r="A973" s="115" t="s">
        <v>271</v>
      </c>
      <c r="B973" s="262"/>
      <c r="H973" s="12">
        <f t="shared" ref="H973:Z973" si="331">+H125/1000</f>
        <v>261.44600000000003</v>
      </c>
      <c r="I973" s="12">
        <f t="shared" si="331"/>
        <v>316.45499999999998</v>
      </c>
      <c r="J973" s="12">
        <f t="shared" si="331"/>
        <v>362.55</v>
      </c>
      <c r="K973" s="12">
        <f t="shared" si="331"/>
        <v>424.14100000000002</v>
      </c>
      <c r="L973" s="12">
        <f t="shared" si="331"/>
        <v>489.83</v>
      </c>
      <c r="M973" s="12">
        <f t="shared" si="331"/>
        <v>555.00099999999998</v>
      </c>
      <c r="N973" s="12">
        <f t="shared" si="331"/>
        <v>629.48400000000004</v>
      </c>
      <c r="O973" s="12">
        <f t="shared" si="331"/>
        <v>745.952</v>
      </c>
      <c r="P973" s="12">
        <f t="shared" si="331"/>
        <v>771.97400000000005</v>
      </c>
      <c r="Q973" s="12">
        <f t="shared" si="331"/>
        <v>846.69899999999996</v>
      </c>
      <c r="R973" s="12">
        <f t="shared" si="331"/>
        <v>899.82100000000003</v>
      </c>
      <c r="S973" s="12">
        <f t="shared" si="331"/>
        <v>955.18499999999995</v>
      </c>
      <c r="T973" s="12">
        <f t="shared" si="331"/>
        <v>1031.6859999999999</v>
      </c>
      <c r="U973" s="12">
        <f t="shared" si="331"/>
        <v>1108.8979999999999</v>
      </c>
      <c r="V973" s="12">
        <f t="shared" si="331"/>
        <v>1090.79</v>
      </c>
      <c r="W973" s="12">
        <f t="shared" si="331"/>
        <v>1082.99</v>
      </c>
      <c r="X973" s="12">
        <f t="shared" si="331"/>
        <v>1098.086</v>
      </c>
      <c r="Y973" s="12">
        <f t="shared" si="331"/>
        <v>1093.566</v>
      </c>
      <c r="Z973" s="12">
        <f t="shared" si="331"/>
        <v>1147.9659999999999</v>
      </c>
      <c r="AA973" s="12">
        <f>+AA125/1000</f>
        <v>1234.049</v>
      </c>
      <c r="AB973" s="12">
        <f>+AB125/1000</f>
        <v>1347.575</v>
      </c>
      <c r="AC973" s="12">
        <f>+AC125/1000</f>
        <v>1441.0640000000001</v>
      </c>
      <c r="AD973" s="12">
        <f>+AD125/1000</f>
        <v>1567.029</v>
      </c>
      <c r="AE973" s="12">
        <f>+AE125/1000</f>
        <v>1709.9680000000001</v>
      </c>
      <c r="AF973" s="12">
        <f t="shared" si="325"/>
        <v>2.049418557888385</v>
      </c>
      <c r="AG973" s="12">
        <f t="shared" si="325"/>
        <v>2.0744724557250467</v>
      </c>
      <c r="AH973" s="12">
        <f t="shared" si="326"/>
        <v>1.8826991226493441</v>
      </c>
      <c r="AI973" s="12">
        <f>SUM(AH969:AH973)</f>
        <v>49.756011039372531</v>
      </c>
    </row>
    <row r="974" spans="1:35" x14ac:dyDescent="0.2">
      <c r="A974" s="115" t="s">
        <v>265</v>
      </c>
      <c r="B974" s="262"/>
      <c r="M974" s="259">
        <v>175.9</v>
      </c>
      <c r="N974" s="259">
        <v>225.8</v>
      </c>
      <c r="O974" s="260">
        <v>254.6</v>
      </c>
      <c r="P974" s="260">
        <v>267.60000000000002</v>
      </c>
      <c r="Q974" s="260">
        <v>266.89999999999998</v>
      </c>
      <c r="V974" s="3"/>
      <c r="Z974" s="12">
        <v>387.54839584660863</v>
      </c>
      <c r="AA974" s="12"/>
      <c r="AB974" s="12"/>
      <c r="AC974" s="12"/>
      <c r="AD974" s="12"/>
      <c r="AE974" s="12">
        <f>+AE973*$AI$990</f>
        <v>529.77072797069729</v>
      </c>
      <c r="AF974" s="12">
        <f t="shared" si="325"/>
        <v>0</v>
      </c>
      <c r="AG974" s="12">
        <f t="shared" si="325"/>
        <v>0.64269903473317502</v>
      </c>
      <c r="AH974" s="12">
        <f t="shared" si="326"/>
        <v>0.63559114542118045</v>
      </c>
    </row>
    <row r="975" spans="1:35" x14ac:dyDescent="0.2">
      <c r="A975" s="114" t="s">
        <v>266</v>
      </c>
      <c r="B975" s="261"/>
      <c r="V975" s="3"/>
    </row>
    <row r="976" spans="1:35" x14ac:dyDescent="0.2">
      <c r="A976" s="85" t="s">
        <v>264</v>
      </c>
      <c r="B976" s="265"/>
      <c r="H976" s="12">
        <f t="shared" ref="H976:Z976" si="332">+H433/1000</f>
        <v>4942.7219999999998</v>
      </c>
      <c r="I976" s="12">
        <f t="shared" si="332"/>
        <v>6076.2380000000003</v>
      </c>
      <c r="J976" s="12">
        <f t="shared" si="332"/>
        <v>7629.8459999999995</v>
      </c>
      <c r="K976" s="12">
        <f t="shared" si="332"/>
        <v>9002.1479999999992</v>
      </c>
      <c r="L976" s="12">
        <f t="shared" si="332"/>
        <v>9975.1880000000001</v>
      </c>
      <c r="M976" s="12">
        <f t="shared" si="332"/>
        <v>11348.447</v>
      </c>
      <c r="N976" s="12">
        <f t="shared" si="332"/>
        <v>13292.978999999999</v>
      </c>
      <c r="O976" s="12">
        <f t="shared" si="332"/>
        <v>15117.29</v>
      </c>
      <c r="P976" s="12">
        <f t="shared" si="332"/>
        <v>16425.055</v>
      </c>
      <c r="Q976" s="12">
        <f t="shared" si="332"/>
        <v>18014.705999999998</v>
      </c>
      <c r="R976" s="12">
        <f t="shared" si="332"/>
        <v>19403.624</v>
      </c>
      <c r="S976" s="12">
        <f t="shared" si="332"/>
        <v>21088.875</v>
      </c>
      <c r="T976" s="12">
        <f t="shared" si="332"/>
        <v>22079.006000000001</v>
      </c>
      <c r="U976" s="12">
        <f t="shared" si="332"/>
        <v>23290.761999999999</v>
      </c>
      <c r="V976" s="12">
        <f t="shared" si="332"/>
        <v>22462.805</v>
      </c>
      <c r="W976" s="12">
        <f t="shared" si="332"/>
        <v>23093.437000000002</v>
      </c>
      <c r="X976" s="12">
        <f t="shared" si="332"/>
        <v>24094.616000000002</v>
      </c>
      <c r="Y976" s="12">
        <f t="shared" si="332"/>
        <v>24241.384999999998</v>
      </c>
      <c r="Z976" s="12">
        <f t="shared" si="332"/>
        <v>25551.223999999998</v>
      </c>
      <c r="AA976" s="12">
        <f t="shared" ref="AA976:AE977" si="333">+AA433/1000</f>
        <v>27586.92</v>
      </c>
      <c r="AB976" s="12">
        <f t="shared" si="333"/>
        <v>29258.462</v>
      </c>
      <c r="AC976" s="12">
        <f t="shared" si="333"/>
        <v>30382.727999999999</v>
      </c>
      <c r="AD976" s="12">
        <f t="shared" si="333"/>
        <v>32864.440999999999</v>
      </c>
      <c r="AE976" s="12">
        <f t="shared" si="333"/>
        <v>36007.057000000001</v>
      </c>
      <c r="AF976" s="12"/>
      <c r="AG976" s="12"/>
    </row>
    <row r="977" spans="1:38" x14ac:dyDescent="0.2">
      <c r="A977" s="115" t="s">
        <v>267</v>
      </c>
      <c r="B977" s="265"/>
      <c r="H977" s="12">
        <f t="shared" ref="H977:Z977" si="334">+H434/1000</f>
        <v>418.94499999999999</v>
      </c>
      <c r="I977" s="12">
        <f t="shared" si="334"/>
        <v>517.25599999999997</v>
      </c>
      <c r="J977" s="12">
        <f t="shared" si="334"/>
        <v>558.54600000000005</v>
      </c>
      <c r="K977" s="12">
        <f t="shared" si="334"/>
        <v>630.38099999999997</v>
      </c>
      <c r="L977" s="12">
        <f t="shared" si="334"/>
        <v>618.00300000000004</v>
      </c>
      <c r="M977" s="12">
        <f t="shared" si="334"/>
        <v>657.47</v>
      </c>
      <c r="N977" s="12">
        <f t="shared" si="334"/>
        <v>756.75199999999995</v>
      </c>
      <c r="O977" s="12">
        <f t="shared" si="334"/>
        <v>742.82100000000003</v>
      </c>
      <c r="P977" s="12">
        <f t="shared" si="334"/>
        <v>746.42899999999997</v>
      </c>
      <c r="Q977" s="12">
        <f t="shared" si="334"/>
        <v>918.79600000000005</v>
      </c>
      <c r="R977" s="12">
        <f t="shared" si="334"/>
        <v>840.846</v>
      </c>
      <c r="S977" s="12">
        <f t="shared" si="334"/>
        <v>860.75900000000001</v>
      </c>
      <c r="T977" s="12">
        <f t="shared" si="334"/>
        <v>897.50599999999997</v>
      </c>
      <c r="U977" s="12">
        <f t="shared" si="334"/>
        <v>940.93200000000002</v>
      </c>
      <c r="V977" s="12">
        <f t="shared" si="334"/>
        <v>810.59299999999996</v>
      </c>
      <c r="W977" s="12">
        <f t="shared" si="334"/>
        <v>833.94399999999996</v>
      </c>
      <c r="X977" s="12">
        <f t="shared" si="334"/>
        <v>1140.1690000000001</v>
      </c>
      <c r="Y977" s="12">
        <f t="shared" si="334"/>
        <v>1128.2850000000001</v>
      </c>
      <c r="Z977" s="12">
        <f t="shared" si="334"/>
        <v>1188.9100000000001</v>
      </c>
      <c r="AA977" s="12">
        <f t="shared" si="333"/>
        <v>1291.2070000000001</v>
      </c>
      <c r="AB977" s="12">
        <f t="shared" si="333"/>
        <v>1325.029</v>
      </c>
      <c r="AC977" s="12">
        <f t="shared" si="333"/>
        <v>1408.289</v>
      </c>
      <c r="AD977" s="12">
        <f t="shared" si="333"/>
        <v>1475.008</v>
      </c>
      <c r="AE977" s="12">
        <f t="shared" si="333"/>
        <v>1516.056</v>
      </c>
      <c r="AF977" s="12">
        <f t="shared" ref="AF977:AG982" si="335">+AD977*100/AD$976</f>
        <v>4.4881578846875874</v>
      </c>
      <c r="AG977" s="12">
        <f t="shared" si="335"/>
        <v>4.2104413032145338</v>
      </c>
      <c r="AH977" s="12">
        <f t="shared" ref="AH977:AH982" si="336">+Z977*100/Z$976</f>
        <v>4.6530451926686576</v>
      </c>
      <c r="AI977" s="12">
        <f>+Y434*100/Y433</f>
        <v>4.6543751522448078</v>
      </c>
      <c r="AJ977" s="12">
        <f>+X434*100/X433</f>
        <v>4.7320488527395499</v>
      </c>
    </row>
    <row r="978" spans="1:38" x14ac:dyDescent="0.2">
      <c r="A978" s="115" t="s">
        <v>268</v>
      </c>
      <c r="B978" s="265"/>
      <c r="H978" s="12">
        <f t="shared" ref="H978:Z978" si="337">+H439/1000</f>
        <v>1061.596</v>
      </c>
      <c r="I978" s="12">
        <f t="shared" si="337"/>
        <v>1286.9290000000001</v>
      </c>
      <c r="J978" s="12">
        <f t="shared" si="337"/>
        <v>1743.489</v>
      </c>
      <c r="K978" s="12">
        <f t="shared" si="337"/>
        <v>2086.4349999999999</v>
      </c>
      <c r="L978" s="12">
        <f t="shared" si="337"/>
        <v>2250.451</v>
      </c>
      <c r="M978" s="12">
        <f t="shared" si="337"/>
        <v>2545.835</v>
      </c>
      <c r="N978" s="12">
        <f t="shared" si="337"/>
        <v>2952.6570000000002</v>
      </c>
      <c r="O978" s="12">
        <f t="shared" si="337"/>
        <v>3235.317</v>
      </c>
      <c r="P978" s="12">
        <f t="shared" si="337"/>
        <v>3554.0630000000001</v>
      </c>
      <c r="Q978" s="12">
        <f t="shared" si="337"/>
        <v>4001.3879999999999</v>
      </c>
      <c r="R978" s="12">
        <f t="shared" si="337"/>
        <v>4296.5249999999996</v>
      </c>
      <c r="S978" s="12">
        <f t="shared" si="337"/>
        <v>4793.8829999999998</v>
      </c>
      <c r="T978" s="12">
        <f t="shared" si="337"/>
        <v>4905.2809999999999</v>
      </c>
      <c r="U978" s="12">
        <f t="shared" si="337"/>
        <v>4977.0169999999998</v>
      </c>
      <c r="V978" s="12">
        <f t="shared" si="337"/>
        <v>4543.067</v>
      </c>
      <c r="W978" s="12">
        <f t="shared" si="337"/>
        <v>4970.7780000000002</v>
      </c>
      <c r="X978" s="12">
        <f t="shared" si="337"/>
        <v>5262</v>
      </c>
      <c r="Y978" s="12">
        <f t="shared" si="337"/>
        <v>5356.1049999999996</v>
      </c>
      <c r="Z978" s="12">
        <f t="shared" si="337"/>
        <v>5680.1409999999996</v>
      </c>
      <c r="AA978" s="12">
        <f>+AA439/1000</f>
        <v>6376.366</v>
      </c>
      <c r="AB978" s="12">
        <f>+AB439/1000</f>
        <v>7065.2529999999997</v>
      </c>
      <c r="AC978" s="12">
        <f>+AC439/1000</f>
        <v>7098.2610000000004</v>
      </c>
      <c r="AD978" s="12">
        <f>+AD439/1000</f>
        <v>7589.4889999999996</v>
      </c>
      <c r="AE978" s="12">
        <f>+AE439/1000</f>
        <v>7952.53</v>
      </c>
      <c r="AF978" s="12">
        <f t="shared" si="335"/>
        <v>23.093315355645331</v>
      </c>
      <c r="AG978" s="12">
        <f t="shared" si="335"/>
        <v>22.086031635409693</v>
      </c>
      <c r="AH978" s="12">
        <f t="shared" si="336"/>
        <v>22.230406652925904</v>
      </c>
      <c r="AI978" s="3">
        <f>+Y439*100/Y433</f>
        <v>22.094880304900069</v>
      </c>
      <c r="AJ978" s="3">
        <f>+X439*100/X433</f>
        <v>21.838903761736645</v>
      </c>
    </row>
    <row r="979" spans="1:38" ht="25.5" x14ac:dyDescent="0.2">
      <c r="A979" s="116" t="s">
        <v>269</v>
      </c>
      <c r="B979" s="265"/>
      <c r="H979" s="12">
        <f t="shared" ref="H979:Z979" si="338">+H464/1000</f>
        <v>127.126</v>
      </c>
      <c r="I979" s="12">
        <f t="shared" si="338"/>
        <v>161.28299999999999</v>
      </c>
      <c r="J979" s="12">
        <f t="shared" si="338"/>
        <v>237.87100000000001</v>
      </c>
      <c r="K979" s="12">
        <f t="shared" si="338"/>
        <v>287.25700000000001</v>
      </c>
      <c r="L979" s="12">
        <f t="shared" si="338"/>
        <v>319.73099999999999</v>
      </c>
      <c r="M979" s="12">
        <f t="shared" si="338"/>
        <v>329.35899999999998</v>
      </c>
      <c r="N979" s="12">
        <f t="shared" si="338"/>
        <v>331.82</v>
      </c>
      <c r="O979" s="12">
        <f t="shared" si="338"/>
        <v>361.35199999999998</v>
      </c>
      <c r="P979" s="12">
        <f t="shared" si="338"/>
        <v>380.72699999999998</v>
      </c>
      <c r="Q979" s="12">
        <f t="shared" si="338"/>
        <v>451.86099999999999</v>
      </c>
      <c r="R979" s="12">
        <f t="shared" si="338"/>
        <v>443.98399999999998</v>
      </c>
      <c r="S979" s="12">
        <f t="shared" si="338"/>
        <v>397.12</v>
      </c>
      <c r="T979" s="12">
        <f t="shared" si="338"/>
        <v>574.70899999999995</v>
      </c>
      <c r="U979" s="12">
        <f t="shared" si="338"/>
        <v>565.81700000000001</v>
      </c>
      <c r="V979" s="12">
        <f t="shared" si="338"/>
        <v>672.70899999999995</v>
      </c>
      <c r="W979" s="12">
        <f t="shared" si="338"/>
        <v>633.04999999999995</v>
      </c>
      <c r="X979" s="12">
        <f t="shared" si="338"/>
        <v>550.1</v>
      </c>
      <c r="Y979" s="12">
        <f t="shared" si="338"/>
        <v>597.05700000000002</v>
      </c>
      <c r="Z979" s="12">
        <f t="shared" si="338"/>
        <v>538.625</v>
      </c>
      <c r="AA979" s="12">
        <f t="shared" ref="AA979:AE980" si="339">+AA464/1000</f>
        <v>558.03700000000003</v>
      </c>
      <c r="AB979" s="12">
        <f t="shared" si="339"/>
        <v>574.39499999999998</v>
      </c>
      <c r="AC979" s="12">
        <f t="shared" si="339"/>
        <v>669.99599999999998</v>
      </c>
      <c r="AD979" s="12">
        <f t="shared" si="339"/>
        <v>560.12300000000005</v>
      </c>
      <c r="AE979" s="12">
        <f t="shared" si="339"/>
        <v>549.27</v>
      </c>
      <c r="AF979" s="12">
        <f t="shared" si="335"/>
        <v>1.7043436095566027</v>
      </c>
      <c r="AG979" s="12">
        <f t="shared" si="335"/>
        <v>1.5254509692363916</v>
      </c>
      <c r="AH979" s="12">
        <f t="shared" si="336"/>
        <v>2.1080203437612228</v>
      </c>
      <c r="AI979" s="104">
        <f>+Z979*100000/(Z438+Z439+Z464+Z465)</f>
        <v>8.2229849087903233</v>
      </c>
      <c r="AJ979" s="3">
        <f>+AE979*100000/(AE438+AE439+AE464+AE465)</f>
        <v>6.1606126807654782</v>
      </c>
      <c r="AK979" s="3">
        <f>+Y464*100/Y433</f>
        <v>2.4629657092612489</v>
      </c>
      <c r="AL979" s="3">
        <f>+X464*100/X433</f>
        <v>2.2830826604582533</v>
      </c>
    </row>
    <row r="980" spans="1:38" ht="38.25" x14ac:dyDescent="0.2">
      <c r="A980" s="116" t="s">
        <v>270</v>
      </c>
      <c r="B980" s="265"/>
      <c r="H980" s="12">
        <f t="shared" ref="H980:Z980" si="340">+H465/1000</f>
        <v>48.798000000000002</v>
      </c>
      <c r="I980" s="12">
        <f t="shared" si="340"/>
        <v>57.533000000000001</v>
      </c>
      <c r="J980" s="12">
        <f t="shared" si="340"/>
        <v>69.641999999999996</v>
      </c>
      <c r="K980" s="12">
        <f t="shared" si="340"/>
        <v>89.016999999999996</v>
      </c>
      <c r="L980" s="12">
        <f t="shared" si="340"/>
        <v>100.152</v>
      </c>
      <c r="M980" s="12">
        <f t="shared" si="340"/>
        <v>114.125</v>
      </c>
      <c r="N980" s="12">
        <f t="shared" si="340"/>
        <v>129.738</v>
      </c>
      <c r="O980" s="12">
        <f t="shared" si="340"/>
        <v>148.42699999999999</v>
      </c>
      <c r="P980" s="12">
        <f t="shared" si="340"/>
        <v>160.697</v>
      </c>
      <c r="Q980" s="12">
        <f t="shared" si="340"/>
        <v>186.03100000000001</v>
      </c>
      <c r="R980" s="12">
        <f t="shared" si="340"/>
        <v>212.29400000000001</v>
      </c>
      <c r="S980" s="12">
        <f t="shared" si="340"/>
        <v>228.65899999999999</v>
      </c>
      <c r="T980" s="12">
        <f t="shared" si="340"/>
        <v>241.10400000000001</v>
      </c>
      <c r="U980" s="12">
        <f t="shared" si="340"/>
        <v>256.95100000000002</v>
      </c>
      <c r="V980" s="12">
        <f t="shared" si="340"/>
        <v>267.45499999999998</v>
      </c>
      <c r="W980" s="12">
        <f t="shared" si="340"/>
        <v>284.75400000000002</v>
      </c>
      <c r="X980" s="12">
        <f t="shared" si="340"/>
        <v>292.31</v>
      </c>
      <c r="Y980" s="12">
        <f t="shared" si="340"/>
        <v>282.22699999999998</v>
      </c>
      <c r="Z980" s="12">
        <f t="shared" si="340"/>
        <v>274.20400000000001</v>
      </c>
      <c r="AA980" s="12">
        <f t="shared" si="339"/>
        <v>259.42399999999998</v>
      </c>
      <c r="AB980" s="12">
        <f t="shared" si="339"/>
        <v>277.10399999999998</v>
      </c>
      <c r="AC980" s="12">
        <f t="shared" si="339"/>
        <v>302.06</v>
      </c>
      <c r="AD980" s="12">
        <f t="shared" si="339"/>
        <v>315.39499999999998</v>
      </c>
      <c r="AE980" s="12">
        <f t="shared" si="339"/>
        <v>312.37900000000002</v>
      </c>
      <c r="AF980" s="12">
        <f t="shared" si="335"/>
        <v>0.95968466343304004</v>
      </c>
      <c r="AG980" s="12">
        <f t="shared" si="335"/>
        <v>0.86754938066723974</v>
      </c>
      <c r="AH980" s="12">
        <f t="shared" si="336"/>
        <v>1.0731540688618284</v>
      </c>
      <c r="AJ980" s="3">
        <f>+AJ979*0.0024</f>
        <v>1.4785470433837147E-2</v>
      </c>
    </row>
    <row r="981" spans="1:38" x14ac:dyDescent="0.2">
      <c r="A981" s="115" t="s">
        <v>271</v>
      </c>
      <c r="B981" s="265"/>
      <c r="H981" s="12">
        <f t="shared" ref="H981:Z981" si="341">+H479/1000</f>
        <v>111.392</v>
      </c>
      <c r="I981" s="12">
        <f t="shared" si="341"/>
        <v>134.99700000000001</v>
      </c>
      <c r="J981" s="12">
        <f t="shared" si="341"/>
        <v>170.58699999999999</v>
      </c>
      <c r="K981" s="12">
        <f t="shared" si="341"/>
        <v>184.583</v>
      </c>
      <c r="L981" s="12">
        <f t="shared" si="341"/>
        <v>209.25299999999999</v>
      </c>
      <c r="M981" s="12">
        <f t="shared" si="341"/>
        <v>235.928</v>
      </c>
      <c r="N981" s="12">
        <f t="shared" si="341"/>
        <v>266.27100000000002</v>
      </c>
      <c r="O981" s="12">
        <f t="shared" si="341"/>
        <v>315.41300000000001</v>
      </c>
      <c r="P981" s="12">
        <f t="shared" si="341"/>
        <v>336.279</v>
      </c>
      <c r="Q981" s="12">
        <f t="shared" si="341"/>
        <v>373.68400000000003</v>
      </c>
      <c r="R981" s="12">
        <f t="shared" si="341"/>
        <v>384.91699999999997</v>
      </c>
      <c r="S981" s="12">
        <f t="shared" si="341"/>
        <v>403.69</v>
      </c>
      <c r="T981" s="12">
        <f t="shared" si="341"/>
        <v>450.82900000000001</v>
      </c>
      <c r="U981" s="12">
        <f t="shared" si="341"/>
        <v>446.37299999999999</v>
      </c>
      <c r="V981" s="12">
        <f t="shared" si="341"/>
        <v>437.83600000000001</v>
      </c>
      <c r="W981" s="12">
        <f t="shared" si="341"/>
        <v>414.43599999999998</v>
      </c>
      <c r="X981" s="12">
        <f t="shared" si="341"/>
        <v>401.16699999999997</v>
      </c>
      <c r="Y981" s="12">
        <f t="shared" si="341"/>
        <v>378.38799999999998</v>
      </c>
      <c r="Z981" s="12">
        <f t="shared" si="341"/>
        <v>401.50200000000001</v>
      </c>
      <c r="AA981" s="12">
        <f>+AA479/1000</f>
        <v>456.86900000000003</v>
      </c>
      <c r="AB981" s="12">
        <f>+AB479/1000</f>
        <v>482.78899999999999</v>
      </c>
      <c r="AC981" s="12">
        <f>+AC479/1000</f>
        <v>501.26499999999999</v>
      </c>
      <c r="AD981" s="12">
        <f>+AD479/1000</f>
        <v>584.81200000000001</v>
      </c>
      <c r="AE981" s="12">
        <f>+AE479/1000</f>
        <v>690.68600000000004</v>
      </c>
      <c r="AF981" s="12">
        <f t="shared" si="335"/>
        <v>1.7794673580481715</v>
      </c>
      <c r="AG981" s="12">
        <f t="shared" si="335"/>
        <v>1.9181962024833077</v>
      </c>
      <c r="AH981" s="12">
        <f t="shared" si="336"/>
        <v>1.5713611214867831</v>
      </c>
    </row>
    <row r="982" spans="1:38" x14ac:dyDescent="0.2">
      <c r="A982" s="115" t="s">
        <v>265</v>
      </c>
      <c r="B982" s="265"/>
      <c r="M982" s="259">
        <v>77.3</v>
      </c>
      <c r="N982" s="259">
        <v>98.7</v>
      </c>
      <c r="O982" s="260">
        <v>109.4</v>
      </c>
      <c r="P982" s="260">
        <v>115.7</v>
      </c>
      <c r="Q982" s="260">
        <v>112.5</v>
      </c>
      <c r="V982" s="3"/>
      <c r="Z982" s="12">
        <v>144.93273486719437</v>
      </c>
      <c r="AA982" s="12"/>
      <c r="AB982" s="12"/>
      <c r="AC982" s="12"/>
      <c r="AD982" s="12"/>
      <c r="AE982" s="12">
        <f>+AE981*$AI$990</f>
        <v>213.9836681266369</v>
      </c>
      <c r="AF982" s="12">
        <f t="shared" si="335"/>
        <v>0</v>
      </c>
      <c r="AG982" s="12">
        <f t="shared" si="335"/>
        <v>0.59428258223557928</v>
      </c>
      <c r="AH982" s="12">
        <f t="shared" si="336"/>
        <v>0.5672242350002269</v>
      </c>
    </row>
    <row r="983" spans="1:38" ht="25.5" customHeight="1" x14ac:dyDescent="0.2">
      <c r="A983" s="114" t="s">
        <v>274</v>
      </c>
      <c r="B983" s="261"/>
      <c r="M983" s="3">
        <f>+M982/M981</f>
        <v>0.32764233155878064</v>
      </c>
      <c r="N983" s="3">
        <f>+N982/N981</f>
        <v>0.37067498901495094</v>
      </c>
      <c r="O983" s="3">
        <f>+O982/O981</f>
        <v>0.34684683256555693</v>
      </c>
      <c r="P983" s="3">
        <f>+P982/P981</f>
        <v>0.34405954579382003</v>
      </c>
      <c r="Q983" s="3">
        <f>+Q982/Q981</f>
        <v>0.30105650763746905</v>
      </c>
      <c r="V983" s="3"/>
    </row>
    <row r="984" spans="1:38" x14ac:dyDescent="0.2">
      <c r="A984" s="85" t="s">
        <v>264</v>
      </c>
      <c r="B984" s="201"/>
      <c r="H984" s="7">
        <f t="shared" ref="H984:H989" si="342">+H976*100/H968</f>
        <v>44.151657638277804</v>
      </c>
      <c r="I984" s="7">
        <f t="shared" ref="I984:Z989" si="343">+I976*100/I968</f>
        <v>43.82109922032366</v>
      </c>
      <c r="J984" s="7">
        <f t="shared" si="343"/>
        <v>43.976759744233377</v>
      </c>
      <c r="K984" s="7">
        <f t="shared" si="343"/>
        <v>43.52016983126228</v>
      </c>
      <c r="L984" s="7">
        <f t="shared" si="343"/>
        <v>42.307279764434114</v>
      </c>
      <c r="M984" s="7">
        <f t="shared" si="343"/>
        <v>40.914822717950997</v>
      </c>
      <c r="N984" s="7">
        <f t="shared" si="343"/>
        <v>42.00719233285524</v>
      </c>
      <c r="O984" s="7">
        <f t="shared" si="343"/>
        <v>43.642615265234014</v>
      </c>
      <c r="P984" s="7">
        <f t="shared" si="343"/>
        <v>43.499599235627862</v>
      </c>
      <c r="Q984" s="7">
        <f t="shared" si="343"/>
        <v>43.585119025729064</v>
      </c>
      <c r="R984" s="7">
        <f t="shared" si="343"/>
        <v>42.605648972097939</v>
      </c>
      <c r="S984" s="7">
        <f t="shared" si="343"/>
        <v>41.661384633975729</v>
      </c>
      <c r="T984" s="7">
        <f t="shared" si="343"/>
        <v>41.907088409640188</v>
      </c>
      <c r="U984" s="7">
        <f t="shared" si="343"/>
        <v>41.32197830455987</v>
      </c>
      <c r="V984" s="7">
        <f t="shared" si="343"/>
        <v>42.719093628484011</v>
      </c>
      <c r="W984" s="7">
        <f t="shared" si="343"/>
        <v>41.797963295990392</v>
      </c>
      <c r="X984" s="7">
        <f t="shared" si="343"/>
        <v>41.142314635721647</v>
      </c>
      <c r="Y984" s="7">
        <f t="shared" si="343"/>
        <v>41.648226124027239</v>
      </c>
      <c r="Z984" s="7">
        <f t="shared" si="343"/>
        <v>41.904783771833721</v>
      </c>
      <c r="AA984" s="7">
        <f t="shared" ref="AA984:AD989" si="344">+AA976*100/AA968</f>
        <v>42.132076493513672</v>
      </c>
      <c r="AB984" s="7">
        <f t="shared" si="344"/>
        <v>42.40421708482959</v>
      </c>
      <c r="AC984" s="7">
        <f t="shared" si="344"/>
        <v>42.64998373817069</v>
      </c>
      <c r="AD984" s="7">
        <f t="shared" si="344"/>
        <v>42.9813330066182</v>
      </c>
      <c r="AE984" s="7">
        <f t="shared" ref="AE984:AE989" si="345">+AE976*100/AE968</f>
        <v>43.682482922617105</v>
      </c>
      <c r="AF984" s="7"/>
      <c r="AG984" s="7"/>
    </row>
    <row r="985" spans="1:38" x14ac:dyDescent="0.2">
      <c r="A985" s="115" t="s">
        <v>267</v>
      </c>
      <c r="B985" s="201"/>
      <c r="H985" s="7">
        <f t="shared" si="342"/>
        <v>41.116977947021816</v>
      </c>
      <c r="I985" s="7">
        <f t="shared" ref="I985:W985" si="346">+I977*100/I969</f>
        <v>39.404276714228033</v>
      </c>
      <c r="J985" s="7">
        <f t="shared" si="346"/>
        <v>40.526062605977629</v>
      </c>
      <c r="K985" s="7">
        <f t="shared" si="346"/>
        <v>41.618592134746891</v>
      </c>
      <c r="L985" s="7">
        <f t="shared" si="346"/>
        <v>39.598341491107398</v>
      </c>
      <c r="M985" s="7">
        <f t="shared" si="346"/>
        <v>39.150406349145854</v>
      </c>
      <c r="N985" s="7">
        <f t="shared" si="346"/>
        <v>38.102699531993842</v>
      </c>
      <c r="O985" s="7">
        <f t="shared" si="346"/>
        <v>37.495116384014246</v>
      </c>
      <c r="P985" s="7">
        <f t="shared" si="346"/>
        <v>38.985161248876423</v>
      </c>
      <c r="Q985" s="7">
        <f t="shared" si="346"/>
        <v>43.377901157630355</v>
      </c>
      <c r="R985" s="7">
        <f t="shared" si="346"/>
        <v>42.000845165821339</v>
      </c>
      <c r="S985" s="7">
        <f t="shared" si="346"/>
        <v>40.602031141656333</v>
      </c>
      <c r="T985" s="7">
        <f t="shared" si="346"/>
        <v>39.82541718786954</v>
      </c>
      <c r="U985" s="7">
        <f t="shared" si="346"/>
        <v>39.718732218145469</v>
      </c>
      <c r="V985" s="7">
        <f t="shared" si="346"/>
        <v>37.868639627682555</v>
      </c>
      <c r="W985" s="7">
        <f t="shared" si="346"/>
        <v>39.370427424429899</v>
      </c>
      <c r="X985" s="7">
        <f t="shared" si="343"/>
        <v>43.182543809582604</v>
      </c>
      <c r="Y985" s="7">
        <f t="shared" si="343"/>
        <v>41.894901549571287</v>
      </c>
      <c r="Z985" s="7">
        <f t="shared" si="343"/>
        <v>41.647312686752777</v>
      </c>
      <c r="AA985" s="7">
        <f t="shared" si="344"/>
        <v>43.48189341875208</v>
      </c>
      <c r="AB985" s="7">
        <f t="shared" si="344"/>
        <v>43.958843479752339</v>
      </c>
      <c r="AC985" s="7">
        <f t="shared" si="344"/>
        <v>45.09299642628087</v>
      </c>
      <c r="AD985" s="7">
        <f t="shared" si="344"/>
        <v>46.237640118881814</v>
      </c>
      <c r="AE985" s="7">
        <f t="shared" si="345"/>
        <v>45.663677151655641</v>
      </c>
      <c r="AF985" s="12">
        <f t="shared" ref="AF985:AG989" si="347">+AD985*100/AD$984</f>
        <v>107.57609614332391</v>
      </c>
      <c r="AG985" s="12">
        <f t="shared" si="347"/>
        <v>104.53544326348892</v>
      </c>
      <c r="AH985" s="12">
        <f t="shared" ref="AH985:AH990" si="348">+Z985*100/Z$984</f>
        <v>99.385580685768858</v>
      </c>
    </row>
    <row r="986" spans="1:38" x14ac:dyDescent="0.2">
      <c r="A986" s="115" t="s">
        <v>268</v>
      </c>
      <c r="B986" s="201"/>
      <c r="H986" s="7">
        <f t="shared" si="342"/>
        <v>28.551772066923714</v>
      </c>
      <c r="I986" s="7">
        <f t="shared" si="343"/>
        <v>28.073314003052246</v>
      </c>
      <c r="J986" s="7">
        <f t="shared" si="343"/>
        <v>28.15817711516323</v>
      </c>
      <c r="K986" s="7">
        <f t="shared" si="343"/>
        <v>27.248723096679758</v>
      </c>
      <c r="L986" s="7">
        <f t="shared" si="343"/>
        <v>25.224868260103026</v>
      </c>
      <c r="M986" s="7">
        <f t="shared" si="343"/>
        <v>23.080623413047633</v>
      </c>
      <c r="N986" s="7">
        <f t="shared" si="343"/>
        <v>24.377333628900526</v>
      </c>
      <c r="O986" s="7">
        <f t="shared" si="343"/>
        <v>25.838022255258643</v>
      </c>
      <c r="P986" s="7">
        <f t="shared" si="343"/>
        <v>25.568577825227404</v>
      </c>
      <c r="Q986" s="7">
        <f t="shared" si="343"/>
        <v>26.00412594316742</v>
      </c>
      <c r="R986" s="7">
        <f t="shared" si="343"/>
        <v>25.006397794211662</v>
      </c>
      <c r="S986" s="7">
        <f t="shared" si="343"/>
        <v>24.211126784250563</v>
      </c>
      <c r="T986" s="7">
        <f t="shared" si="343"/>
        <v>23.934149679354437</v>
      </c>
      <c r="U986" s="7">
        <f t="shared" si="343"/>
        <v>23.303522687425911</v>
      </c>
      <c r="V986" s="7">
        <f t="shared" si="343"/>
        <v>24.810266788078447</v>
      </c>
      <c r="W986" s="7">
        <f t="shared" si="343"/>
        <v>23.390480933718553</v>
      </c>
      <c r="X986" s="7">
        <f t="shared" si="343"/>
        <v>22.393219833498623</v>
      </c>
      <c r="Y986" s="7">
        <f t="shared" si="343"/>
        <v>22.983125455839861</v>
      </c>
      <c r="Z986" s="7">
        <f t="shared" si="343"/>
        <v>23.432258876800077</v>
      </c>
      <c r="AA986" s="7">
        <f t="shared" si="344"/>
        <v>24.224310929905226</v>
      </c>
      <c r="AB986" s="7">
        <f t="shared" si="344"/>
        <v>25.235823270410574</v>
      </c>
      <c r="AC986" s="7">
        <f t="shared" si="344"/>
        <v>24.817192332671571</v>
      </c>
      <c r="AD986" s="7">
        <f t="shared" si="344"/>
        <v>25.202132051327343</v>
      </c>
      <c r="AE986" s="7">
        <f t="shared" si="345"/>
        <v>25.123005911379131</v>
      </c>
      <c r="AF986" s="12">
        <f t="shared" si="347"/>
        <v>58.635063848407768</v>
      </c>
      <c r="AG986" s="12">
        <f t="shared" si="347"/>
        <v>57.512769949190343</v>
      </c>
      <c r="AH986" s="12">
        <f t="shared" si="348"/>
        <v>55.917861321957375</v>
      </c>
    </row>
    <row r="987" spans="1:38" ht="25.5" x14ac:dyDescent="0.2">
      <c r="A987" s="116" t="s">
        <v>269</v>
      </c>
      <c r="B987" s="201"/>
      <c r="H987" s="7">
        <f t="shared" si="342"/>
        <v>33.512504646239911</v>
      </c>
      <c r="I987" s="7">
        <f t="shared" si="343"/>
        <v>33.231478657908397</v>
      </c>
      <c r="J987" s="7">
        <f t="shared" si="343"/>
        <v>37.46247783317952</v>
      </c>
      <c r="K987" s="7">
        <f t="shared" si="343"/>
        <v>38.210806777081793</v>
      </c>
      <c r="L987" s="7">
        <f t="shared" si="343"/>
        <v>40.491242733938677</v>
      </c>
      <c r="M987" s="7">
        <f t="shared" si="343"/>
        <v>49.745652377485705</v>
      </c>
      <c r="N987" s="7">
        <f t="shared" si="343"/>
        <v>47.747388657297158</v>
      </c>
      <c r="O987" s="7">
        <f t="shared" si="343"/>
        <v>46.518561620822069</v>
      </c>
      <c r="P987" s="7">
        <f t="shared" si="343"/>
        <v>43.693421777451334</v>
      </c>
      <c r="Q987" s="7">
        <f t="shared" si="343"/>
        <v>43.385056163485238</v>
      </c>
      <c r="R987" s="7">
        <f t="shared" si="343"/>
        <v>40.101739249817548</v>
      </c>
      <c r="S987" s="7">
        <f t="shared" si="343"/>
        <v>34.339514307554488</v>
      </c>
      <c r="T987" s="7">
        <f t="shared" si="343"/>
        <v>38.932176292864007</v>
      </c>
      <c r="U987" s="7">
        <f t="shared" si="343"/>
        <v>34.355361473362336</v>
      </c>
      <c r="V987" s="7">
        <f t="shared" si="343"/>
        <v>40.961994208038107</v>
      </c>
      <c r="W987" s="7">
        <f t="shared" si="343"/>
        <v>39.319411758494773</v>
      </c>
      <c r="X987" s="7">
        <f t="shared" si="343"/>
        <v>34.748015301507408</v>
      </c>
      <c r="Y987" s="7">
        <f t="shared" si="343"/>
        <v>37.0772847859783</v>
      </c>
      <c r="Z987" s="7">
        <f t="shared" si="343"/>
        <v>36.39704863774184</v>
      </c>
      <c r="AA987" s="7">
        <f t="shared" si="344"/>
        <v>40.32540006575929</v>
      </c>
      <c r="AB987" s="7">
        <f t="shared" si="344"/>
        <v>41.373028929679641</v>
      </c>
      <c r="AC987" s="7">
        <f t="shared" si="344"/>
        <v>46.067465174163551</v>
      </c>
      <c r="AD987" s="7">
        <f t="shared" si="344"/>
        <v>40.989578492807546</v>
      </c>
      <c r="AE987" s="7">
        <f t="shared" si="345"/>
        <v>40.22267575589148</v>
      </c>
      <c r="AF987" s="12">
        <f t="shared" si="347"/>
        <v>95.366001064918194</v>
      </c>
      <c r="AG987" s="12">
        <f t="shared" si="347"/>
        <v>92.079646267235717</v>
      </c>
      <c r="AH987" s="12">
        <f t="shared" si="348"/>
        <v>86.856548015900032</v>
      </c>
    </row>
    <row r="988" spans="1:38" ht="38.25" x14ac:dyDescent="0.2">
      <c r="A988" s="116" t="s">
        <v>270</v>
      </c>
      <c r="B988" s="201"/>
      <c r="H988" s="7">
        <f t="shared" si="342"/>
        <v>49.07576885170063</v>
      </c>
      <c r="I988" s="7">
        <f t="shared" si="343"/>
        <v>51.53670443857213</v>
      </c>
      <c r="J988" s="7">
        <f t="shared" si="343"/>
        <v>51.0339874836951</v>
      </c>
      <c r="K988" s="7">
        <f t="shared" si="343"/>
        <v>48.393532814334797</v>
      </c>
      <c r="L988" s="7">
        <f t="shared" si="343"/>
        <v>45.687696729163818</v>
      </c>
      <c r="M988" s="7">
        <f t="shared" si="343"/>
        <v>45.651826073042919</v>
      </c>
      <c r="N988" s="7">
        <f t="shared" si="343"/>
        <v>46.588909557086119</v>
      </c>
      <c r="O988" s="7">
        <f t="shared" si="343"/>
        <v>47.113101661990072</v>
      </c>
      <c r="P988" s="7">
        <f t="shared" si="343"/>
        <v>47.153982487851835</v>
      </c>
      <c r="Q988" s="7">
        <f t="shared" si="343"/>
        <v>48.242802387880118</v>
      </c>
      <c r="R988" s="7">
        <f t="shared" si="343"/>
        <v>47.762221557276916</v>
      </c>
      <c r="S988" s="7">
        <f t="shared" si="343"/>
        <v>47.558720696848745</v>
      </c>
      <c r="T988" s="7">
        <f t="shared" si="343"/>
        <v>48.6682559451598</v>
      </c>
      <c r="U988" s="7">
        <f t="shared" si="343"/>
        <v>49.139887970288605</v>
      </c>
      <c r="V988" s="7">
        <f t="shared" si="343"/>
        <v>48.562754543424226</v>
      </c>
      <c r="W988" s="7">
        <f t="shared" si="343"/>
        <v>49.019705730964354</v>
      </c>
      <c r="X988" s="7">
        <f t="shared" si="343"/>
        <v>46.343389118950832</v>
      </c>
      <c r="Y988" s="7">
        <f t="shared" si="343"/>
        <v>45.412080839286858</v>
      </c>
      <c r="Z988" s="7">
        <f t="shared" si="343"/>
        <v>44.568261424310641</v>
      </c>
      <c r="AA988" s="7">
        <f t="shared" si="344"/>
        <v>41.813041754373522</v>
      </c>
      <c r="AB988" s="7">
        <f t="shared" si="344"/>
        <v>43.598054085350888</v>
      </c>
      <c r="AC988" s="7">
        <f t="shared" si="344"/>
        <v>44.291036952208906</v>
      </c>
      <c r="AD988" s="7">
        <f t="shared" si="344"/>
        <v>42.90458000729145</v>
      </c>
      <c r="AE988" s="7">
        <f t="shared" si="345"/>
        <v>43.840943794489483</v>
      </c>
      <c r="AF988" s="12">
        <f t="shared" si="347"/>
        <v>99.821427131366704</v>
      </c>
      <c r="AG988" s="12">
        <f t="shared" si="347"/>
        <v>100.36275610100527</v>
      </c>
      <c r="AH988" s="12">
        <f t="shared" si="348"/>
        <v>106.35602289938834</v>
      </c>
    </row>
    <row r="989" spans="1:38" x14ac:dyDescent="0.2">
      <c r="A989" s="115" t="s">
        <v>271</v>
      </c>
      <c r="B989" s="201"/>
      <c r="H989" s="7">
        <f t="shared" si="342"/>
        <v>42.606121340544505</v>
      </c>
      <c r="I989" s="7">
        <f t="shared" si="343"/>
        <v>42.659145850120872</v>
      </c>
      <c r="J989" s="7">
        <f t="shared" si="343"/>
        <v>47.051992828575358</v>
      </c>
      <c r="K989" s="7">
        <f t="shared" si="343"/>
        <v>43.519254210274411</v>
      </c>
      <c r="L989" s="7">
        <f t="shared" si="343"/>
        <v>42.719514933752528</v>
      </c>
      <c r="M989" s="7">
        <f t="shared" si="343"/>
        <v>42.509472955904585</v>
      </c>
      <c r="N989" s="7">
        <f t="shared" si="343"/>
        <v>42.29988371428027</v>
      </c>
      <c r="O989" s="7">
        <f t="shared" si="343"/>
        <v>42.283283642915364</v>
      </c>
      <c r="P989" s="7">
        <f t="shared" si="343"/>
        <v>43.560923036268058</v>
      </c>
      <c r="Q989" s="7">
        <f t="shared" si="343"/>
        <v>44.134220071123273</v>
      </c>
      <c r="R989" s="7">
        <f t="shared" si="343"/>
        <v>42.777063438172696</v>
      </c>
      <c r="S989" s="7">
        <f t="shared" si="343"/>
        <v>42.263017111868386</v>
      </c>
      <c r="T989" s="7">
        <f t="shared" si="343"/>
        <v>43.698276413559945</v>
      </c>
      <c r="U989" s="7">
        <f t="shared" si="343"/>
        <v>40.253747414099401</v>
      </c>
      <c r="V989" s="7">
        <f t="shared" si="343"/>
        <v>40.139348545549559</v>
      </c>
      <c r="W989" s="7">
        <f t="shared" si="343"/>
        <v>38.267758705066527</v>
      </c>
      <c r="X989" s="7">
        <f t="shared" si="343"/>
        <v>36.533295206386384</v>
      </c>
      <c r="Y989" s="7">
        <f t="shared" si="343"/>
        <v>34.601295212177405</v>
      </c>
      <c r="Z989" s="7">
        <f t="shared" si="343"/>
        <v>34.975077659094438</v>
      </c>
      <c r="AA989" s="7">
        <f t="shared" si="344"/>
        <v>37.021949695676589</v>
      </c>
      <c r="AB989" s="7">
        <f t="shared" si="344"/>
        <v>35.826503163089249</v>
      </c>
      <c r="AC989" s="7">
        <f t="shared" si="344"/>
        <v>34.784367661672206</v>
      </c>
      <c r="AD989" s="7">
        <f t="shared" si="344"/>
        <v>37.319794336926762</v>
      </c>
      <c r="AE989" s="7">
        <f t="shared" si="345"/>
        <v>40.391750021053028</v>
      </c>
      <c r="AF989" s="12">
        <f t="shared" si="347"/>
        <v>86.827912785255677</v>
      </c>
      <c r="AG989" s="12">
        <f t="shared" si="347"/>
        <v>92.466699048692888</v>
      </c>
      <c r="AH989" s="12">
        <f t="shared" si="348"/>
        <v>83.463209951229771</v>
      </c>
    </row>
    <row r="990" spans="1:38" x14ac:dyDescent="0.2">
      <c r="A990" s="85" t="s">
        <v>265</v>
      </c>
      <c r="B990" s="201"/>
      <c r="H990" s="7"/>
      <c r="I990" s="7"/>
      <c r="J990" s="7"/>
      <c r="K990" s="7"/>
      <c r="L990" s="7"/>
      <c r="M990" s="7">
        <f>+M982*100/M974</f>
        <v>43.945423536100058</v>
      </c>
      <c r="N990" s="7">
        <f>+N982*100/N974</f>
        <v>43.711248892825509</v>
      </c>
      <c r="O990" s="7">
        <f>+O982*100/O974</f>
        <v>42.969363707776907</v>
      </c>
      <c r="P990" s="7">
        <f>+P982*100/P974</f>
        <v>43.236173393124062</v>
      </c>
      <c r="Q990" s="7">
        <f>+Q982*100/Q974</f>
        <v>42.150618209067069</v>
      </c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12"/>
      <c r="AG990" s="12"/>
      <c r="AH990" s="12">
        <f t="shared" si="348"/>
        <v>0</v>
      </c>
      <c r="AI990" s="3">
        <v>0.30981324093240181</v>
      </c>
      <c r="AJ990" s="3" t="s">
        <v>825</v>
      </c>
    </row>
    <row r="991" spans="1:38" x14ac:dyDescent="0.2">
      <c r="A991" s="112"/>
      <c r="B991" s="67"/>
    </row>
    <row r="992" spans="1:38" x14ac:dyDescent="0.2">
      <c r="A992" s="79" t="s">
        <v>552</v>
      </c>
    </row>
    <row r="993" spans="1:33" x14ac:dyDescent="0.2">
      <c r="A993" s="202" t="s">
        <v>172</v>
      </c>
      <c r="B993" s="71" t="s">
        <v>192</v>
      </c>
      <c r="L993" s="13">
        <v>34508.879999999997</v>
      </c>
      <c r="M993" s="13">
        <v>26642.812000000002</v>
      </c>
      <c r="N993" s="13">
        <v>24046.383000000002</v>
      </c>
      <c r="O993" s="13">
        <v>22485.531999999999</v>
      </c>
      <c r="P993" s="13">
        <v>14191.721</v>
      </c>
      <c r="Q993" s="13">
        <v>10571.22</v>
      </c>
      <c r="R993" s="13">
        <v>5286.107</v>
      </c>
      <c r="S993" s="13">
        <v>4089.799</v>
      </c>
      <c r="T993" s="13">
        <v>4362.4579999999996</v>
      </c>
      <c r="U993" s="13">
        <v>4559.0990000000002</v>
      </c>
      <c r="V993" s="59">
        <v>4523.5150000000003</v>
      </c>
      <c r="W993" s="13">
        <v>4463.2839999999997</v>
      </c>
      <c r="X993" s="13">
        <v>3905.9969999999998</v>
      </c>
      <c r="Y993" s="13">
        <v>11306.101000000001</v>
      </c>
      <c r="Z993" s="13">
        <v>4324.8500000000004</v>
      </c>
      <c r="AA993" s="13">
        <v>3013.0680000000002</v>
      </c>
      <c r="AB993" s="13">
        <v>3055.3739999999998</v>
      </c>
      <c r="AC993" s="13">
        <v>2647.509</v>
      </c>
      <c r="AD993" s="13">
        <v>1849.9520001000001</v>
      </c>
      <c r="AE993" s="13">
        <v>2060.63</v>
      </c>
    </row>
    <row r="994" spans="1:33" x14ac:dyDescent="0.2">
      <c r="A994" s="202" t="s">
        <v>173</v>
      </c>
      <c r="B994" s="71" t="s">
        <v>193</v>
      </c>
      <c r="L994" s="13">
        <v>163940.111</v>
      </c>
      <c r="M994" s="13">
        <v>160652.12500000003</v>
      </c>
      <c r="N994" s="13">
        <v>156465.80200000003</v>
      </c>
      <c r="O994" s="13">
        <v>155154.35999999999</v>
      </c>
      <c r="P994" s="13">
        <v>146414.35199999998</v>
      </c>
      <c r="Q994" s="13">
        <v>138272.796</v>
      </c>
      <c r="R994" s="13">
        <v>87558.246241700006</v>
      </c>
      <c r="S994" s="13">
        <v>89158.975999999995</v>
      </c>
      <c r="T994" s="13">
        <v>80771.891000000003</v>
      </c>
      <c r="U994" s="13">
        <v>81133.447000000015</v>
      </c>
      <c r="V994" s="59">
        <v>70589.394</v>
      </c>
      <c r="W994" s="13">
        <v>70293.736958500012</v>
      </c>
      <c r="X994" s="13">
        <v>70781.706999999995</v>
      </c>
      <c r="Y994" s="13">
        <v>93526.250000000015</v>
      </c>
      <c r="Z994" s="13">
        <v>102793.632</v>
      </c>
      <c r="AA994" s="13">
        <v>99993.947659100013</v>
      </c>
      <c r="AB994" s="13">
        <v>96136.477440799979</v>
      </c>
      <c r="AC994" s="13">
        <v>88458.675000000003</v>
      </c>
      <c r="AD994" s="13">
        <v>92627.307000000001</v>
      </c>
      <c r="AE994" s="13">
        <v>93621.67200000002</v>
      </c>
    </row>
    <row r="995" spans="1:33" x14ac:dyDescent="0.2">
      <c r="A995" s="30" t="s">
        <v>324</v>
      </c>
      <c r="B995" s="154" t="s">
        <v>340</v>
      </c>
      <c r="L995" s="13">
        <v>73006.618000000002</v>
      </c>
      <c r="M995" s="13">
        <v>72516.619000000006</v>
      </c>
      <c r="N995" s="13">
        <v>71645.505000000005</v>
      </c>
      <c r="O995" s="13">
        <v>70701.573999999993</v>
      </c>
      <c r="P995" s="13">
        <v>70267.091</v>
      </c>
      <c r="Q995" s="13">
        <v>66733.997000000003</v>
      </c>
      <c r="R995" s="13">
        <v>47092.4152417</v>
      </c>
      <c r="S995" s="13">
        <v>43913.616999999998</v>
      </c>
      <c r="T995" s="13">
        <v>39545.042000000001</v>
      </c>
      <c r="U995" s="13">
        <v>44157.404000000002</v>
      </c>
      <c r="V995" s="59">
        <v>40796.42</v>
      </c>
      <c r="W995" s="13">
        <v>41537.480000000003</v>
      </c>
      <c r="X995" s="13">
        <v>41802.786</v>
      </c>
      <c r="Y995" s="13">
        <v>43301.567999999999</v>
      </c>
      <c r="Z995" s="13">
        <v>43477.042999999998</v>
      </c>
      <c r="AA995" s="13">
        <v>46583.361659100003</v>
      </c>
      <c r="AB995" s="13">
        <v>42795.762999999999</v>
      </c>
      <c r="AC995" s="13">
        <v>36521.392</v>
      </c>
      <c r="AD995" s="13">
        <v>37930.65</v>
      </c>
      <c r="AE995" s="13">
        <v>37183.811000000002</v>
      </c>
    </row>
    <row r="996" spans="1:33" x14ac:dyDescent="0.2">
      <c r="A996" s="30" t="s">
        <v>325</v>
      </c>
      <c r="B996" s="154" t="s">
        <v>341</v>
      </c>
      <c r="L996" s="13">
        <v>6671.3710000000001</v>
      </c>
      <c r="M996" s="13">
        <v>6027.2569999999996</v>
      </c>
      <c r="N996" s="13">
        <v>5460.2719999999999</v>
      </c>
      <c r="O996" s="13">
        <v>5200.652</v>
      </c>
      <c r="P996" s="13">
        <v>4913.6229999999996</v>
      </c>
      <c r="Q996" s="13">
        <v>4529.4889999999996</v>
      </c>
      <c r="R996" s="13">
        <v>1630.62</v>
      </c>
      <c r="S996" s="13">
        <v>1931.7190000000001</v>
      </c>
      <c r="T996" s="13">
        <v>1456.3019999999999</v>
      </c>
      <c r="U996" s="13">
        <v>1208.3489999999999</v>
      </c>
      <c r="V996" s="59">
        <v>1250.1099999999999</v>
      </c>
      <c r="W996" s="13">
        <v>1274.5440000000001</v>
      </c>
      <c r="X996" s="13">
        <v>839.71500000000003</v>
      </c>
      <c r="Y996" s="13">
        <v>1488.12</v>
      </c>
      <c r="Z996" s="13">
        <v>1296.807</v>
      </c>
      <c r="AA996" s="13">
        <v>684.322</v>
      </c>
      <c r="AB996" s="13">
        <v>607.54600000000005</v>
      </c>
      <c r="AC996" s="13">
        <v>561.37800000000004</v>
      </c>
      <c r="AD996" s="13">
        <v>520.19000000000005</v>
      </c>
      <c r="AE996" s="13">
        <v>481.15100000000001</v>
      </c>
    </row>
    <row r="997" spans="1:33" ht="25.5" x14ac:dyDescent="0.2">
      <c r="A997" s="30" t="s">
        <v>326</v>
      </c>
      <c r="B997" s="154" t="s">
        <v>342</v>
      </c>
      <c r="L997" s="13">
        <v>17089.466</v>
      </c>
      <c r="M997" s="13">
        <v>16489.236000000001</v>
      </c>
      <c r="N997" s="13">
        <v>15507.388000000001</v>
      </c>
      <c r="O997" s="13">
        <v>14385.993</v>
      </c>
      <c r="P997" s="13">
        <v>10349.531999999999</v>
      </c>
      <c r="Q997" s="13">
        <v>9538.5159999999996</v>
      </c>
      <c r="R997" s="13">
        <v>4510.3670000000002</v>
      </c>
      <c r="S997" s="13">
        <v>6602.3609999999999</v>
      </c>
      <c r="T997" s="13">
        <v>7074.9110000000001</v>
      </c>
      <c r="U997" s="13">
        <v>5979.7839999999997</v>
      </c>
      <c r="V997" s="59">
        <v>1432.1890000000001</v>
      </c>
      <c r="W997" s="13">
        <v>590.88599999999997</v>
      </c>
      <c r="X997" s="13">
        <v>326.22199999999998</v>
      </c>
      <c r="Y997" s="13">
        <v>558.57899999999995</v>
      </c>
      <c r="Z997" s="13">
        <v>663.05700000000002</v>
      </c>
      <c r="AA997" s="13">
        <v>626.34799999999996</v>
      </c>
      <c r="AB997" s="13">
        <v>721.13</v>
      </c>
      <c r="AC997" s="13">
        <v>903.43399999999997</v>
      </c>
      <c r="AD997" s="13">
        <v>881.35</v>
      </c>
      <c r="AE997" s="13">
        <v>822.58399999999995</v>
      </c>
    </row>
    <row r="998" spans="1:33" x14ac:dyDescent="0.2">
      <c r="A998" s="30" t="s">
        <v>546</v>
      </c>
      <c r="B998" s="154" t="s">
        <v>547</v>
      </c>
      <c r="L998" s="13">
        <v>49786.61</v>
      </c>
      <c r="M998" s="13">
        <v>50095.088000000003</v>
      </c>
      <c r="N998" s="13">
        <v>49158.555</v>
      </c>
      <c r="O998" s="13">
        <v>51858.298000000003</v>
      </c>
      <c r="P998" s="13">
        <v>48263.803</v>
      </c>
      <c r="Q998" s="13">
        <v>45833.714999999997</v>
      </c>
      <c r="R998" s="13">
        <v>26471.243999999999</v>
      </c>
      <c r="S998" s="13">
        <v>28607.355</v>
      </c>
      <c r="T998" s="13">
        <v>24759.129000000001</v>
      </c>
      <c r="U998" s="13">
        <v>22327.350999999999</v>
      </c>
      <c r="V998" s="59">
        <v>20537.633000000002</v>
      </c>
      <c r="W998" s="13">
        <v>20876.358</v>
      </c>
      <c r="X998" s="13">
        <v>22459.647000000001</v>
      </c>
      <c r="Y998" s="13">
        <v>42050.004000000001</v>
      </c>
      <c r="Z998" s="13">
        <v>49013.81</v>
      </c>
      <c r="AA998" s="13">
        <v>44348.758000000002</v>
      </c>
      <c r="AB998" s="13">
        <v>45087.428999999996</v>
      </c>
      <c r="AC998" s="13">
        <v>43781.620999999999</v>
      </c>
      <c r="AD998" s="13">
        <v>46733.188000000002</v>
      </c>
      <c r="AE998" s="13">
        <v>48576.51</v>
      </c>
      <c r="AF998" s="3">
        <f>+AE998/AE994</f>
        <v>0.51885967172216274</v>
      </c>
      <c r="AG998" s="3">
        <f>+Z998/Z994</f>
        <v>0.4768175717344047</v>
      </c>
    </row>
    <row r="999" spans="1:33" ht="23.25" customHeight="1" x14ac:dyDescent="0.2">
      <c r="A999" s="30" t="s">
        <v>331</v>
      </c>
      <c r="B999" s="154" t="s">
        <v>347</v>
      </c>
      <c r="L999" s="13">
        <v>8293.125</v>
      </c>
      <c r="M999" s="13">
        <v>6255.1949999999997</v>
      </c>
      <c r="N999" s="13">
        <v>5827.8329999999996</v>
      </c>
      <c r="O999" s="13">
        <v>5045.33</v>
      </c>
      <c r="P999" s="13">
        <v>5193.0839999999998</v>
      </c>
      <c r="Q999" s="13">
        <v>4668.0940000000001</v>
      </c>
      <c r="R999" s="13">
        <v>3454.9630000000002</v>
      </c>
      <c r="S999" s="13">
        <v>3927.1819999999998</v>
      </c>
      <c r="T999" s="13">
        <v>3988.7809999999999</v>
      </c>
      <c r="U999" s="13">
        <v>3881.7359999999999</v>
      </c>
      <c r="V999" s="59">
        <v>3429.6379999999999</v>
      </c>
      <c r="W999" s="13">
        <v>2867.28</v>
      </c>
      <c r="X999" s="13">
        <v>2968.5279999999998</v>
      </c>
      <c r="Y999" s="13">
        <v>3080.444</v>
      </c>
      <c r="Z999" s="13">
        <v>5345.0640000000003</v>
      </c>
      <c r="AA999" s="13">
        <v>4449.2920000000004</v>
      </c>
      <c r="AB999" s="13">
        <v>3309.665</v>
      </c>
      <c r="AC999" s="13">
        <v>2828.6970000000001</v>
      </c>
      <c r="AD999" s="13">
        <v>2459.7460000000001</v>
      </c>
      <c r="AE999" s="13">
        <v>2417.0279999999998</v>
      </c>
    </row>
    <row r="1000" spans="1:33" x14ac:dyDescent="0.2">
      <c r="A1000" s="30" t="s">
        <v>548</v>
      </c>
      <c r="B1000" s="154" t="s">
        <v>549</v>
      </c>
      <c r="L1000" s="13">
        <v>8925.3510000000006</v>
      </c>
      <c r="M1000" s="13">
        <v>9090.2469999999994</v>
      </c>
      <c r="N1000" s="13">
        <v>8630.5570000000007</v>
      </c>
      <c r="O1000" s="13">
        <v>7757.3180000000002</v>
      </c>
      <c r="P1000" s="13">
        <v>7300.384</v>
      </c>
      <c r="Q1000" s="13">
        <v>6835.9870000000001</v>
      </c>
      <c r="R1000" s="13">
        <v>4324.2470000000003</v>
      </c>
      <c r="S1000" s="13">
        <v>4129.8029999999999</v>
      </c>
      <c r="T1000" s="13">
        <v>3887.0079999999998</v>
      </c>
      <c r="U1000" s="13">
        <v>3525.0079999999998</v>
      </c>
      <c r="V1000" s="59">
        <v>3058.364</v>
      </c>
      <c r="W1000" s="13">
        <v>3089.5179584999996</v>
      </c>
      <c r="X1000" s="13">
        <v>2368.2370000000001</v>
      </c>
      <c r="Y1000" s="13">
        <v>3024.6529999999998</v>
      </c>
      <c r="Z1000" s="13">
        <v>2972.268</v>
      </c>
      <c r="AA1000" s="13">
        <v>3265.2359999999999</v>
      </c>
      <c r="AB1000" s="13">
        <v>3579.5674408</v>
      </c>
      <c r="AC1000" s="13">
        <v>3815.663</v>
      </c>
      <c r="AD1000" s="13">
        <v>4049.6909999999998</v>
      </c>
      <c r="AE1000" s="13">
        <v>4040.598</v>
      </c>
      <c r="AF1000" s="3">
        <f>+AE1000/AE994</f>
        <v>4.3158789131644636E-2</v>
      </c>
      <c r="AG1000" s="3">
        <f>+Z1000/Z994</f>
        <v>2.8914903989383314E-2</v>
      </c>
    </row>
    <row r="1001" spans="1:33" x14ac:dyDescent="0.2">
      <c r="A1001" s="30" t="s">
        <v>550</v>
      </c>
      <c r="B1001" s="154" t="s">
        <v>352</v>
      </c>
      <c r="L1001" s="13">
        <v>167.57</v>
      </c>
      <c r="M1001" s="13">
        <v>178.483</v>
      </c>
      <c r="N1001" s="13">
        <v>235.69200000000001</v>
      </c>
      <c r="O1001" s="13">
        <v>205.19499999999999</v>
      </c>
      <c r="P1001" s="13">
        <v>126.83499999999999</v>
      </c>
      <c r="Q1001" s="13">
        <v>132.99799999999999</v>
      </c>
      <c r="R1001" s="13">
        <v>74.39</v>
      </c>
      <c r="S1001" s="13">
        <v>46.939</v>
      </c>
      <c r="T1001" s="13">
        <v>60.718000000000004</v>
      </c>
      <c r="U1001" s="13">
        <v>53.814999999999998</v>
      </c>
      <c r="V1001" s="59">
        <v>85.04</v>
      </c>
      <c r="W1001" s="13">
        <v>57.670999999999999</v>
      </c>
      <c r="X1001" s="13">
        <v>16.571999999999999</v>
      </c>
      <c r="Y1001" s="13">
        <v>22.882000000000001</v>
      </c>
      <c r="Z1001" s="13">
        <v>25.582999999999998</v>
      </c>
      <c r="AA1001" s="13">
        <v>36.630000000000003</v>
      </c>
      <c r="AB1001" s="13">
        <v>35.377000000000002</v>
      </c>
      <c r="AC1001" s="13">
        <v>46.49</v>
      </c>
      <c r="AD1001" s="13">
        <v>52.491999999999997</v>
      </c>
      <c r="AE1001" s="13">
        <v>99.99</v>
      </c>
    </row>
    <row r="1002" spans="1:33" ht="25.5" x14ac:dyDescent="0.2">
      <c r="A1002" s="202" t="s">
        <v>403</v>
      </c>
      <c r="B1002" s="71" t="s">
        <v>353</v>
      </c>
      <c r="L1002" s="13">
        <v>4813092.034</v>
      </c>
      <c r="M1002" s="13">
        <v>4787541.4409999996</v>
      </c>
      <c r="N1002" s="13">
        <v>4891361.95</v>
      </c>
      <c r="O1002" s="13">
        <v>4766106.7750000004</v>
      </c>
      <c r="P1002" s="13">
        <v>4476387.9519999996</v>
      </c>
      <c r="Q1002" s="13">
        <v>4147983.463</v>
      </c>
      <c r="R1002" s="13">
        <v>3742083.9832024002</v>
      </c>
      <c r="S1002" s="13">
        <v>3775667.9759999998</v>
      </c>
      <c r="T1002" s="13">
        <v>4225883.7980000004</v>
      </c>
      <c r="U1002" s="13">
        <v>4395080.72</v>
      </c>
      <c r="V1002" s="59">
        <v>3926501.4619999998</v>
      </c>
      <c r="W1002" s="13">
        <v>3942233.4649999999</v>
      </c>
      <c r="X1002" s="13">
        <v>3742860.753</v>
      </c>
      <c r="Y1002" s="13">
        <v>3589858.7949999999</v>
      </c>
      <c r="Z1002" s="13">
        <v>3682123.909</v>
      </c>
      <c r="AA1002" s="13">
        <v>3059624.0159999998</v>
      </c>
      <c r="AB1002" s="13">
        <v>2997582.3450000002</v>
      </c>
      <c r="AC1002" s="13">
        <v>3173923.5359999998</v>
      </c>
      <c r="AD1002" s="13">
        <v>3211960.4539999999</v>
      </c>
      <c r="AE1002" s="13">
        <v>3260445.9139999999</v>
      </c>
    </row>
    <row r="1003" spans="1:33" x14ac:dyDescent="0.2">
      <c r="A1003" s="156" t="s">
        <v>555</v>
      </c>
      <c r="B1003" s="155" t="s">
        <v>319</v>
      </c>
      <c r="L1003" s="13">
        <v>5011541.0250000004</v>
      </c>
      <c r="M1003" s="13">
        <v>4974836.3779999996</v>
      </c>
      <c r="N1003" s="13">
        <v>5071874.1349999998</v>
      </c>
      <c r="O1003" s="13">
        <v>4943746.6670000004</v>
      </c>
      <c r="P1003" s="13">
        <v>4636994.0249999994</v>
      </c>
      <c r="Q1003" s="13">
        <v>4296827.4790000003</v>
      </c>
      <c r="R1003" s="13">
        <v>3834928.3364441004</v>
      </c>
      <c r="S1003" s="13">
        <v>3868916.7509999997</v>
      </c>
      <c r="T1003" s="13">
        <v>4311018.1470000008</v>
      </c>
      <c r="U1003" s="13">
        <v>4480773.2659999998</v>
      </c>
      <c r="V1003" s="59">
        <v>4001614.3709999998</v>
      </c>
      <c r="W1003" s="13">
        <v>4016990.4859584998</v>
      </c>
      <c r="X1003" s="13">
        <v>3817548.4569999999</v>
      </c>
      <c r="Y1003" s="13">
        <v>3694691.1459999997</v>
      </c>
      <c r="Z1003" s="13">
        <v>3789242.3909999998</v>
      </c>
      <c r="AA1003" s="13">
        <v>3162631.0316590997</v>
      </c>
      <c r="AB1003" s="13">
        <v>3096774.1964408001</v>
      </c>
      <c r="AC1003" s="13">
        <v>3265029.7199999997</v>
      </c>
      <c r="AD1003" s="13">
        <v>3306437.7130001001</v>
      </c>
      <c r="AE1003" s="13">
        <v>3356128.216</v>
      </c>
    </row>
    <row r="1004" spans="1:33" x14ac:dyDescent="0.2">
      <c r="A1004" s="202" t="s">
        <v>554</v>
      </c>
      <c r="B1004" s="71" t="s">
        <v>195</v>
      </c>
      <c r="L1004" s="13">
        <v>38818.139000000003</v>
      </c>
      <c r="M1004" s="13">
        <v>37613.440999999999</v>
      </c>
      <c r="N1004" s="13">
        <v>39021.205999999998</v>
      </c>
      <c r="O1004" s="13">
        <v>39297.794999999998</v>
      </c>
      <c r="P1004" s="13">
        <v>36433.851999999999</v>
      </c>
      <c r="Q1004" s="13">
        <v>37204.904999999999</v>
      </c>
      <c r="R1004" s="13">
        <v>30354.460999999999</v>
      </c>
      <c r="S1004" s="13">
        <v>25692.455000000002</v>
      </c>
      <c r="T1004" s="13">
        <v>24193.554</v>
      </c>
      <c r="U1004" s="13">
        <v>24378.705000000002</v>
      </c>
      <c r="V1004" s="59">
        <v>23448.217765900001</v>
      </c>
      <c r="W1004" s="13">
        <v>19561.153484999999</v>
      </c>
      <c r="X1004" s="13">
        <v>15859.383</v>
      </c>
      <c r="Y1004" s="13">
        <v>21778.848000000002</v>
      </c>
      <c r="Z1004" s="13">
        <v>19195.086093499998</v>
      </c>
      <c r="AA1004" s="13">
        <v>19758.436000000002</v>
      </c>
      <c r="AB1004" s="13">
        <v>21043.121999999999</v>
      </c>
      <c r="AC1004" s="13">
        <v>19519.895048200011</v>
      </c>
      <c r="AD1004" s="13">
        <v>23056.744664000034</v>
      </c>
      <c r="AE1004" s="13">
        <v>21969.635999999999</v>
      </c>
    </row>
    <row r="1005" spans="1:33" x14ac:dyDescent="0.2">
      <c r="A1005" s="79" t="s">
        <v>551</v>
      </c>
      <c r="B1005" s="155" t="s">
        <v>320</v>
      </c>
      <c r="L1005" s="13">
        <v>5050359.1640000008</v>
      </c>
      <c r="M1005" s="13">
        <v>5012449.8189999992</v>
      </c>
      <c r="N1005" s="13">
        <v>5110895.341</v>
      </c>
      <c r="O1005" s="13">
        <v>4983044.4620000003</v>
      </c>
      <c r="P1005" s="13">
        <v>4673427.8769999994</v>
      </c>
      <c r="Q1005" s="13">
        <v>4334032.3840000005</v>
      </c>
      <c r="R1005" s="13">
        <v>3865282.7974441005</v>
      </c>
      <c r="S1005" s="13">
        <v>3894609.2059999998</v>
      </c>
      <c r="T1005" s="13">
        <v>4335211.7010000004</v>
      </c>
      <c r="U1005" s="13">
        <v>4505151.9709999999</v>
      </c>
      <c r="V1005" s="59">
        <v>4025062.5887658997</v>
      </c>
      <c r="W1005" s="13">
        <v>4036551.6394435</v>
      </c>
      <c r="X1005" s="13">
        <v>3833407.84</v>
      </c>
      <c r="Y1005" s="13">
        <v>3716469.9939999999</v>
      </c>
      <c r="Z1005" s="13">
        <v>3808437.4770934996</v>
      </c>
      <c r="AA1005" s="13">
        <v>3182389.4676591</v>
      </c>
      <c r="AB1005" s="13">
        <v>3117817.3184408001</v>
      </c>
      <c r="AC1005" s="13">
        <v>3284549.6150481999</v>
      </c>
      <c r="AD1005" s="13">
        <v>3329494.4576641</v>
      </c>
      <c r="AE1005" s="13">
        <v>3378097.852</v>
      </c>
    </row>
    <row r="1006" spans="1:33" x14ac:dyDescent="0.2">
      <c r="A1006" s="79" t="s">
        <v>176</v>
      </c>
      <c r="B1006" s="155" t="s">
        <v>196</v>
      </c>
      <c r="L1006" s="13">
        <v>2919.5189999999998</v>
      </c>
      <c r="M1006" s="13">
        <v>2836.0340000000001</v>
      </c>
      <c r="N1006" s="13">
        <v>3047.549</v>
      </c>
      <c r="O1006" s="13">
        <v>3510.6880000000001</v>
      </c>
      <c r="P1006" s="13">
        <v>3129.3539999999998</v>
      </c>
      <c r="Q1006" s="13">
        <v>2681.6419999999998</v>
      </c>
      <c r="R1006" s="13">
        <v>1260.654</v>
      </c>
      <c r="S1006" s="13">
        <v>1177.674</v>
      </c>
      <c r="T1006" s="13">
        <v>1842.09</v>
      </c>
      <c r="U1006" s="13">
        <v>2547.1849999999999</v>
      </c>
      <c r="V1006" s="59">
        <v>2521.7109999999998</v>
      </c>
      <c r="W1006" s="13">
        <v>2310.0369999999998</v>
      </c>
      <c r="X1006" s="13">
        <v>1996.7149999999999</v>
      </c>
      <c r="Y1006" s="13">
        <v>2123.5210000000002</v>
      </c>
      <c r="Z1006" s="13">
        <v>2168.855</v>
      </c>
      <c r="AA1006" s="13">
        <v>2285.3240000000001</v>
      </c>
      <c r="AB1006" s="13">
        <v>2403.13</v>
      </c>
      <c r="AC1006" s="13">
        <v>2126</v>
      </c>
      <c r="AD1006" s="13">
        <v>2686.806</v>
      </c>
      <c r="AE1006" s="13">
        <v>2700.79</v>
      </c>
      <c r="AG1006" s="3">
        <v>1000</v>
      </c>
    </row>
    <row r="1007" spans="1:33" x14ac:dyDescent="0.2">
      <c r="A1007" s="79" t="s">
        <v>733</v>
      </c>
      <c r="B1007" s="155" t="s">
        <v>734</v>
      </c>
      <c r="L1007" s="13">
        <v>44362.764000000003</v>
      </c>
      <c r="M1007" s="13">
        <v>67063.17</v>
      </c>
      <c r="N1007" s="13">
        <v>67582.150999999998</v>
      </c>
      <c r="O1007" s="13">
        <v>69996.929999999993</v>
      </c>
      <c r="P1007" s="13">
        <v>74015.747000000003</v>
      </c>
      <c r="Q1007" s="13">
        <v>75900.633000000002</v>
      </c>
      <c r="R1007" s="13">
        <v>53354.093893099787</v>
      </c>
      <c r="S1007" s="13">
        <v>53907.409</v>
      </c>
      <c r="T1007" s="13">
        <v>57764.525999999998</v>
      </c>
      <c r="U1007" s="13">
        <v>56929.014999999999</v>
      </c>
      <c r="V1007" s="59">
        <v>55251.379824499607</v>
      </c>
      <c r="W1007" s="13">
        <v>52569.060990400372</v>
      </c>
      <c r="X1007" s="13">
        <v>53834.576862299982</v>
      </c>
      <c r="Y1007" s="13">
        <v>58515.833453800202</v>
      </c>
      <c r="Z1007" s="13">
        <v>61283.700999999703</v>
      </c>
      <c r="AA1007" s="13">
        <v>68780.005948199992</v>
      </c>
      <c r="AB1007" s="13">
        <v>71799.581000000006</v>
      </c>
      <c r="AC1007" s="13">
        <v>67965.875749400002</v>
      </c>
      <c r="AD1007" s="13">
        <v>70672.009999999995</v>
      </c>
      <c r="AE1007" s="13">
        <v>68571.362999999998</v>
      </c>
    </row>
    <row r="1008" spans="1:33" x14ac:dyDescent="0.2">
      <c r="A1008" s="79" t="s">
        <v>735</v>
      </c>
      <c r="B1008" s="155"/>
      <c r="L1008" s="13">
        <f>+L1007+L1006+L1005</f>
        <v>5097641.4470000006</v>
      </c>
      <c r="M1008" s="13">
        <f t="shared" ref="M1008:AC1008" si="349">+M1007+M1006+M1005</f>
        <v>5082349.0229999991</v>
      </c>
      <c r="N1008" s="13">
        <f t="shared" si="349"/>
        <v>5181525.0410000002</v>
      </c>
      <c r="O1008" s="13">
        <f t="shared" si="349"/>
        <v>5056552.08</v>
      </c>
      <c r="P1008" s="13">
        <f t="shared" si="349"/>
        <v>4750572.9779999992</v>
      </c>
      <c r="Q1008" s="13">
        <f t="shared" si="349"/>
        <v>4412614.6590000009</v>
      </c>
      <c r="R1008" s="13">
        <f t="shared" si="349"/>
        <v>3919897.5453372002</v>
      </c>
      <c r="S1008" s="13">
        <f t="shared" si="349"/>
        <v>3949694.2889999999</v>
      </c>
      <c r="T1008" s="13">
        <f t="shared" si="349"/>
        <v>4394818.3170000007</v>
      </c>
      <c r="U1008" s="13">
        <f t="shared" si="349"/>
        <v>4564628.1710000001</v>
      </c>
      <c r="V1008" s="13">
        <f t="shared" si="349"/>
        <v>4082835.6795903994</v>
      </c>
      <c r="W1008" s="13">
        <f t="shared" si="349"/>
        <v>4091430.7374339001</v>
      </c>
      <c r="X1008" s="13">
        <f t="shared" si="349"/>
        <v>3889239.1318623</v>
      </c>
      <c r="Y1008" s="13">
        <f t="shared" si="349"/>
        <v>3777109.3484538002</v>
      </c>
      <c r="Z1008" s="13">
        <f t="shared" si="349"/>
        <v>3871890.0330934995</v>
      </c>
      <c r="AA1008" s="13">
        <f t="shared" si="349"/>
        <v>3253454.7976072999</v>
      </c>
      <c r="AB1008" s="13">
        <f t="shared" si="349"/>
        <v>3192020.0294408002</v>
      </c>
      <c r="AC1008" s="13">
        <f t="shared" si="349"/>
        <v>3354641.4907975998</v>
      </c>
      <c r="AD1008" s="13">
        <f>+AD1007+AD1006+AD1005</f>
        <v>3402853.2736641001</v>
      </c>
      <c r="AE1008" s="13">
        <f>+AE1007+AE1006+AE1005</f>
        <v>3449370.0049999999</v>
      </c>
    </row>
    <row r="1009" spans="1:31" x14ac:dyDescent="0.2">
      <c r="A1009" s="112"/>
      <c r="B1009" s="67"/>
    </row>
    <row r="1010" spans="1:31" x14ac:dyDescent="0.2">
      <c r="A1010" s="79" t="s">
        <v>571</v>
      </c>
    </row>
    <row r="1011" spans="1:31" x14ac:dyDescent="0.2">
      <c r="A1011" s="202" t="s">
        <v>172</v>
      </c>
      <c r="B1011" s="71" t="s">
        <v>192</v>
      </c>
      <c r="L1011" s="13">
        <v>4422.3739999999998</v>
      </c>
      <c r="M1011" s="13">
        <v>1239.4659999999999</v>
      </c>
      <c r="N1011" s="13">
        <v>245.334</v>
      </c>
      <c r="O1011" s="13">
        <v>96.003</v>
      </c>
      <c r="P1011" s="13">
        <v>106.026</v>
      </c>
      <c r="Q1011" s="13">
        <v>124</v>
      </c>
      <c r="R1011" s="13">
        <v>98.61</v>
      </c>
      <c r="S1011" s="13">
        <v>0</v>
      </c>
      <c r="T1011" s="13">
        <v>0</v>
      </c>
      <c r="U1011" s="13">
        <v>0</v>
      </c>
      <c r="V1011" s="59">
        <v>0</v>
      </c>
      <c r="W1011" s="13">
        <v>0</v>
      </c>
      <c r="X1011" s="13">
        <v>0</v>
      </c>
      <c r="Y1011" s="13">
        <v>0</v>
      </c>
      <c r="Z1011" s="13">
        <v>0</v>
      </c>
      <c r="AA1011" s="13">
        <v>0</v>
      </c>
      <c r="AB1011" s="13">
        <v>0</v>
      </c>
      <c r="AC1011" s="13">
        <v>0</v>
      </c>
      <c r="AD1011" s="13">
        <v>0</v>
      </c>
      <c r="AE1011" s="13">
        <v>0</v>
      </c>
    </row>
    <row r="1012" spans="1:31" x14ac:dyDescent="0.2">
      <c r="A1012" s="202" t="s">
        <v>173</v>
      </c>
      <c r="B1012" s="71" t="s">
        <v>193</v>
      </c>
      <c r="L1012" s="13">
        <v>3699.6030000000001</v>
      </c>
      <c r="M1012" s="13">
        <v>2547.8710000000001</v>
      </c>
      <c r="N1012" s="13">
        <v>2764.0039999999999</v>
      </c>
      <c r="O1012" s="13">
        <v>2574.8719999999998</v>
      </c>
      <c r="P1012" s="13">
        <v>1892.9949999999999</v>
      </c>
      <c r="Q1012" s="13">
        <v>1621.925</v>
      </c>
      <c r="R1012" s="13">
        <v>1408.7897582999999</v>
      </c>
      <c r="S1012" s="13">
        <v>1106.7719999999999</v>
      </c>
      <c r="T1012" s="13">
        <v>177.03800000000001</v>
      </c>
      <c r="U1012" s="13">
        <v>303.78699999999998</v>
      </c>
      <c r="V1012" s="59">
        <v>236.07</v>
      </c>
      <c r="W1012" s="13">
        <v>178.54904149999999</v>
      </c>
      <c r="X1012" s="13">
        <v>141.17499999999998</v>
      </c>
      <c r="Y1012" s="13">
        <v>121.27799999999999</v>
      </c>
      <c r="Z1012" s="13">
        <v>97.699999999999989</v>
      </c>
      <c r="AA1012" s="13">
        <v>56.207340899999998</v>
      </c>
      <c r="AB1012" s="13">
        <v>40.225559199999999</v>
      </c>
      <c r="AC1012" s="13">
        <v>18.295000000000002</v>
      </c>
      <c r="AD1012" s="13">
        <v>3.1419999999999999</v>
      </c>
      <c r="AE1012" s="13">
        <v>0</v>
      </c>
    </row>
    <row r="1013" spans="1:31" x14ac:dyDescent="0.2">
      <c r="A1013" s="30" t="s">
        <v>324</v>
      </c>
      <c r="B1013" s="154" t="s">
        <v>340</v>
      </c>
      <c r="L1013" s="13">
        <v>1157.4680000000001</v>
      </c>
      <c r="M1013" s="13">
        <v>605.50800000000004</v>
      </c>
      <c r="N1013" s="13">
        <v>774.87300000000005</v>
      </c>
      <c r="O1013" s="13">
        <v>837.49800000000005</v>
      </c>
      <c r="P1013" s="13">
        <v>283.07499999999999</v>
      </c>
      <c r="Q1013" s="13">
        <v>186.00800000000001</v>
      </c>
      <c r="R1013" s="13">
        <v>13.7747583</v>
      </c>
      <c r="S1013" s="13">
        <v>10.068</v>
      </c>
      <c r="T1013" s="13">
        <v>52.624000000000002</v>
      </c>
      <c r="U1013" s="13">
        <v>99.588999999999999</v>
      </c>
      <c r="V1013" s="59">
        <v>49.991</v>
      </c>
      <c r="W1013" s="13">
        <v>37.783000000000001</v>
      </c>
      <c r="X1013" s="13">
        <v>42.591999999999999</v>
      </c>
      <c r="Y1013" s="13">
        <v>56.32</v>
      </c>
      <c r="Z1013" s="13">
        <v>53.048999999999999</v>
      </c>
      <c r="AA1013" s="13">
        <v>28.391340899999999</v>
      </c>
      <c r="AB1013" s="13">
        <v>10.130000000000001</v>
      </c>
      <c r="AC1013" s="13">
        <v>18.295000000000002</v>
      </c>
      <c r="AD1013" s="13">
        <v>3.1419999999999999</v>
      </c>
      <c r="AE1013" s="13">
        <v>0</v>
      </c>
    </row>
    <row r="1014" spans="1:31" x14ac:dyDescent="0.2">
      <c r="A1014" s="30" t="s">
        <v>325</v>
      </c>
      <c r="B1014" s="154" t="s">
        <v>341</v>
      </c>
      <c r="L1014" s="13">
        <v>70</v>
      </c>
      <c r="M1014" s="13">
        <v>10.028</v>
      </c>
      <c r="N1014" s="13">
        <v>4.9589999999999996</v>
      </c>
      <c r="O1014" s="13">
        <v>0</v>
      </c>
      <c r="P1014" s="13">
        <v>0</v>
      </c>
      <c r="Q1014" s="13">
        <v>0</v>
      </c>
      <c r="R1014" s="13">
        <v>0</v>
      </c>
      <c r="S1014" s="13">
        <v>0</v>
      </c>
      <c r="T1014" s="13">
        <v>0</v>
      </c>
      <c r="U1014" s="13">
        <v>0</v>
      </c>
      <c r="V1014" s="59">
        <v>0</v>
      </c>
      <c r="W1014" s="13">
        <v>0</v>
      </c>
      <c r="X1014" s="13">
        <v>0</v>
      </c>
      <c r="Y1014" s="13">
        <v>0</v>
      </c>
      <c r="Z1014" s="13">
        <v>2.1459999999999999</v>
      </c>
      <c r="AA1014" s="13">
        <v>2.2759999999999998</v>
      </c>
      <c r="AB1014" s="13">
        <v>2.5819999999999999</v>
      </c>
      <c r="AC1014" s="13">
        <v>0</v>
      </c>
      <c r="AD1014" s="13">
        <v>0</v>
      </c>
      <c r="AE1014" s="13">
        <v>0</v>
      </c>
    </row>
    <row r="1015" spans="1:31" ht="25.5" x14ac:dyDescent="0.2">
      <c r="A1015" s="30" t="s">
        <v>326</v>
      </c>
      <c r="B1015" s="154" t="s">
        <v>342</v>
      </c>
      <c r="L1015" s="13">
        <v>3</v>
      </c>
      <c r="M1015" s="13">
        <v>3.008</v>
      </c>
      <c r="N1015" s="13">
        <v>3</v>
      </c>
      <c r="O1015" s="13">
        <v>3</v>
      </c>
      <c r="P1015" s="13">
        <v>3</v>
      </c>
      <c r="Q1015" s="13">
        <v>3</v>
      </c>
      <c r="R1015" s="13">
        <v>3</v>
      </c>
      <c r="S1015" s="13">
        <v>3</v>
      </c>
      <c r="T1015" s="13">
        <v>3</v>
      </c>
      <c r="U1015" s="13">
        <v>3</v>
      </c>
      <c r="V1015" s="59">
        <v>3</v>
      </c>
      <c r="W1015" s="13">
        <v>0</v>
      </c>
      <c r="X1015" s="13">
        <v>0</v>
      </c>
      <c r="Y1015" s="13">
        <v>0</v>
      </c>
      <c r="Z1015" s="13">
        <v>0</v>
      </c>
      <c r="AA1015" s="13">
        <v>0</v>
      </c>
      <c r="AB1015" s="13">
        <v>0</v>
      </c>
      <c r="AC1015" s="13">
        <v>0</v>
      </c>
      <c r="AD1015" s="13">
        <v>0</v>
      </c>
      <c r="AE1015" s="13">
        <v>0</v>
      </c>
    </row>
    <row r="1016" spans="1:31" x14ac:dyDescent="0.2">
      <c r="A1016" s="30" t="s">
        <v>546</v>
      </c>
      <c r="B1016" s="154" t="s">
        <v>547</v>
      </c>
      <c r="L1016" s="13">
        <v>2184.1970000000001</v>
      </c>
      <c r="M1016" s="13">
        <v>1890.7470000000001</v>
      </c>
      <c r="N1016" s="13">
        <v>1873.6980000000001</v>
      </c>
      <c r="O1016" s="13">
        <v>1626.9</v>
      </c>
      <c r="P1016" s="13">
        <v>1499.4449999999999</v>
      </c>
      <c r="Q1016" s="13">
        <v>1327.442</v>
      </c>
      <c r="R1016" s="13">
        <v>1376.146</v>
      </c>
      <c r="S1016" s="13">
        <v>1090.471</v>
      </c>
      <c r="T1016" s="13">
        <v>0.57399999999999995</v>
      </c>
      <c r="U1016" s="13">
        <v>0</v>
      </c>
      <c r="V1016" s="59">
        <v>0</v>
      </c>
      <c r="W1016" s="13">
        <v>3.8279999999999998</v>
      </c>
      <c r="X1016" s="13">
        <v>4.5129999999999999</v>
      </c>
      <c r="Y1016" s="13">
        <v>2.7679999999999998</v>
      </c>
      <c r="Z1016" s="13">
        <v>0.88500000000000001</v>
      </c>
      <c r="AA1016" s="13">
        <v>0</v>
      </c>
      <c r="AB1016" s="13">
        <v>0</v>
      </c>
      <c r="AC1016" s="13">
        <v>0</v>
      </c>
      <c r="AD1016" s="13">
        <v>0</v>
      </c>
      <c r="AE1016" s="13">
        <v>0</v>
      </c>
    </row>
    <row r="1017" spans="1:31" ht="15" customHeight="1" x14ac:dyDescent="0.2">
      <c r="A1017" s="30" t="s">
        <v>331</v>
      </c>
      <c r="B1017" s="154" t="s">
        <v>347</v>
      </c>
      <c r="L1017" s="13">
        <v>5.4749999999999996</v>
      </c>
      <c r="M1017" s="13">
        <v>5.49</v>
      </c>
      <c r="N1017" s="13">
        <v>5.4749999999999996</v>
      </c>
      <c r="O1017" s="13">
        <v>5.4749999999999996</v>
      </c>
      <c r="P1017" s="13">
        <v>5.4749999999999996</v>
      </c>
      <c r="Q1017" s="13">
        <v>5.4749999999999996</v>
      </c>
      <c r="R1017" s="13">
        <v>3.1640000000000001</v>
      </c>
      <c r="S1017" s="13">
        <v>3.2330000000000001</v>
      </c>
      <c r="T1017" s="13">
        <v>3.766</v>
      </c>
      <c r="U1017" s="13">
        <v>3.5680000000000001</v>
      </c>
      <c r="V1017" s="59">
        <v>4.5990000000000002</v>
      </c>
      <c r="W1017" s="13">
        <v>0</v>
      </c>
      <c r="X1017" s="13">
        <v>0</v>
      </c>
      <c r="Y1017" s="13">
        <v>0</v>
      </c>
      <c r="Z1017" s="13">
        <v>0</v>
      </c>
      <c r="AA1017" s="13">
        <v>0</v>
      </c>
      <c r="AB1017" s="13">
        <v>0</v>
      </c>
      <c r="AC1017" s="13">
        <v>0</v>
      </c>
      <c r="AD1017" s="13">
        <v>0</v>
      </c>
      <c r="AE1017" s="13">
        <v>0</v>
      </c>
    </row>
    <row r="1018" spans="1:31" x14ac:dyDescent="0.2">
      <c r="A1018" s="30" t="s">
        <v>548</v>
      </c>
      <c r="B1018" s="154" t="s">
        <v>549</v>
      </c>
      <c r="L1018" s="13">
        <v>279.46300000000002</v>
      </c>
      <c r="M1018" s="13">
        <v>33.090000000000003</v>
      </c>
      <c r="N1018" s="13">
        <v>101.999</v>
      </c>
      <c r="O1018" s="13">
        <v>101.999</v>
      </c>
      <c r="P1018" s="13">
        <v>102</v>
      </c>
      <c r="Q1018" s="13">
        <v>100</v>
      </c>
      <c r="R1018" s="13">
        <v>12.705</v>
      </c>
      <c r="S1018" s="13">
        <v>0</v>
      </c>
      <c r="T1018" s="13">
        <v>117.074</v>
      </c>
      <c r="U1018" s="13">
        <v>197.63</v>
      </c>
      <c r="V1018" s="59">
        <v>178.48</v>
      </c>
      <c r="W1018" s="13">
        <v>136.9380415</v>
      </c>
      <c r="X1018" s="13">
        <v>94.07</v>
      </c>
      <c r="Y1018" s="13">
        <v>62.19</v>
      </c>
      <c r="Z1018" s="13">
        <v>41.62</v>
      </c>
      <c r="AA1018" s="13">
        <v>25.54</v>
      </c>
      <c r="AB1018" s="13">
        <v>27.5135592</v>
      </c>
      <c r="AC1018" s="13">
        <v>0</v>
      </c>
      <c r="AD1018" s="13">
        <v>0</v>
      </c>
      <c r="AE1018" s="13">
        <v>0</v>
      </c>
    </row>
    <row r="1019" spans="1:31" x14ac:dyDescent="0.2">
      <c r="A1019" s="30" t="s">
        <v>550</v>
      </c>
      <c r="B1019" s="154" t="s">
        <v>352</v>
      </c>
      <c r="L1019" s="13">
        <v>0</v>
      </c>
      <c r="M1019" s="13">
        <v>0</v>
      </c>
      <c r="N1019" s="13">
        <v>0</v>
      </c>
      <c r="O1019" s="13">
        <v>0</v>
      </c>
      <c r="P1019" s="13">
        <v>0</v>
      </c>
      <c r="Q1019" s="13">
        <v>0</v>
      </c>
      <c r="R1019" s="13">
        <v>0</v>
      </c>
      <c r="S1019" s="13">
        <v>0</v>
      </c>
      <c r="T1019" s="13">
        <v>0</v>
      </c>
      <c r="U1019" s="13">
        <v>0</v>
      </c>
      <c r="V1019" s="59">
        <v>0</v>
      </c>
      <c r="W1019" s="13">
        <v>0</v>
      </c>
      <c r="X1019" s="13">
        <v>0</v>
      </c>
      <c r="Y1019" s="13">
        <v>0</v>
      </c>
      <c r="Z1019" s="13">
        <v>0</v>
      </c>
      <c r="AA1019" s="13">
        <v>0</v>
      </c>
      <c r="AB1019" s="13">
        <v>0</v>
      </c>
      <c r="AC1019" s="13">
        <v>0</v>
      </c>
      <c r="AD1019" s="13">
        <v>0</v>
      </c>
      <c r="AE1019" s="13">
        <v>0</v>
      </c>
    </row>
    <row r="1020" spans="1:31" ht="25.5" x14ac:dyDescent="0.2">
      <c r="A1020" s="202" t="s">
        <v>403</v>
      </c>
      <c r="B1020" s="71" t="s">
        <v>353</v>
      </c>
      <c r="L1020" s="13">
        <v>5383.7169999999996</v>
      </c>
      <c r="M1020" s="13">
        <v>6007.2560000000003</v>
      </c>
      <c r="N1020" s="13">
        <v>5304.8410000000003</v>
      </c>
      <c r="O1020" s="13">
        <v>5784.0450000000001</v>
      </c>
      <c r="P1020" s="13">
        <v>6465.27</v>
      </c>
      <c r="Q1020" s="13">
        <v>6107.7089999999998</v>
      </c>
      <c r="R1020" s="13">
        <v>4412.8147976</v>
      </c>
      <c r="S1020" s="13">
        <v>4331.1189999999997</v>
      </c>
      <c r="T1020" s="13">
        <v>4291.47</v>
      </c>
      <c r="U1020" s="13">
        <v>4083.7809999999999</v>
      </c>
      <c r="V1020" s="59">
        <v>3726.6750000000002</v>
      </c>
      <c r="W1020" s="13">
        <v>2626.2289999999998</v>
      </c>
      <c r="X1020" s="13">
        <v>2542.3629999999998</v>
      </c>
      <c r="Y1020" s="13">
        <v>2284.625</v>
      </c>
      <c r="Z1020" s="13">
        <v>1145.598</v>
      </c>
      <c r="AA1020" s="13">
        <v>237.68799999999999</v>
      </c>
      <c r="AB1020" s="13">
        <v>167.226</v>
      </c>
      <c r="AC1020" s="13">
        <v>147.86099999999999</v>
      </c>
      <c r="AD1020" s="13">
        <v>54.634999999999998</v>
      </c>
      <c r="AE1020" s="13">
        <v>107.017</v>
      </c>
    </row>
    <row r="1021" spans="1:31" x14ac:dyDescent="0.2">
      <c r="A1021" s="156" t="s">
        <v>555</v>
      </c>
      <c r="B1021" s="155" t="s">
        <v>319</v>
      </c>
      <c r="L1021" s="13">
        <v>13505.694</v>
      </c>
      <c r="M1021" s="13">
        <v>9794.5930000000008</v>
      </c>
      <c r="N1021" s="13">
        <v>8314.1790000000001</v>
      </c>
      <c r="O1021" s="13">
        <v>8454.92</v>
      </c>
      <c r="P1021" s="13">
        <v>8464.2910000000011</v>
      </c>
      <c r="Q1021" s="13">
        <v>7853.634</v>
      </c>
      <c r="R1021" s="13">
        <v>5920.2145559000001</v>
      </c>
      <c r="S1021" s="13">
        <v>5437.8909999999996</v>
      </c>
      <c r="T1021" s="13">
        <v>4468.5079999999998</v>
      </c>
      <c r="U1021" s="13">
        <v>4387.5680000000002</v>
      </c>
      <c r="V1021" s="59">
        <v>3962.7450000000003</v>
      </c>
      <c r="W1021" s="13">
        <v>2804.7780414999997</v>
      </c>
      <c r="X1021" s="13">
        <v>2683.538</v>
      </c>
      <c r="Y1021" s="13">
        <v>2405.9029999999998</v>
      </c>
      <c r="Z1021" s="13">
        <v>1243.298</v>
      </c>
      <c r="AA1021" s="13">
        <v>293.89534090000001</v>
      </c>
      <c r="AB1021" s="13">
        <v>207.45155919999999</v>
      </c>
      <c r="AC1021" s="13">
        <v>166.15600000000001</v>
      </c>
      <c r="AD1021" s="13">
        <v>57.777000000000001</v>
      </c>
      <c r="AE1021" s="13">
        <v>107.017</v>
      </c>
    </row>
    <row r="1022" spans="1:31" x14ac:dyDescent="0.2">
      <c r="A1022" s="202" t="s">
        <v>554</v>
      </c>
      <c r="B1022" s="71" t="s">
        <v>195</v>
      </c>
      <c r="L1022" s="13">
        <v>804982.33100000001</v>
      </c>
      <c r="M1022" s="13">
        <v>775126.27599999995</v>
      </c>
      <c r="N1022" s="13">
        <v>763032.70700000005</v>
      </c>
      <c r="O1022" s="13">
        <v>763533.38100000005</v>
      </c>
      <c r="P1022" s="13">
        <v>770458.53399999999</v>
      </c>
      <c r="Q1022" s="13">
        <v>767919.38500000001</v>
      </c>
      <c r="R1022" s="13">
        <v>670912.11899999995</v>
      </c>
      <c r="S1022" s="13">
        <v>637793.85</v>
      </c>
      <c r="T1022" s="13">
        <v>653479.38800000004</v>
      </c>
      <c r="U1022" s="13">
        <v>651615.04200000002</v>
      </c>
      <c r="V1022" s="59">
        <v>643323.61623409996</v>
      </c>
      <c r="W1022" s="13">
        <v>598815.719515</v>
      </c>
      <c r="X1022" s="13">
        <v>544226.10499999998</v>
      </c>
      <c r="Y1022" s="13">
        <v>601037.75899999996</v>
      </c>
      <c r="Z1022" s="13">
        <v>582123.5639065</v>
      </c>
      <c r="AA1022" s="13">
        <v>571438.86600000004</v>
      </c>
      <c r="AB1022" s="13">
        <v>600888.26699999999</v>
      </c>
      <c r="AC1022" s="13">
        <v>597441.46395180002</v>
      </c>
      <c r="AD1022" s="13">
        <v>627484.73033599998</v>
      </c>
      <c r="AE1022" s="13">
        <v>621081.38800000004</v>
      </c>
    </row>
    <row r="1023" spans="1:31" x14ac:dyDescent="0.2">
      <c r="A1023" s="79" t="s">
        <v>551</v>
      </c>
      <c r="B1023" s="155" t="s">
        <v>320</v>
      </c>
      <c r="L1023" s="13">
        <v>818488.02500000002</v>
      </c>
      <c r="M1023" s="13">
        <v>784920.86899999995</v>
      </c>
      <c r="N1023" s="13">
        <v>771346.88600000006</v>
      </c>
      <c r="O1023" s="13">
        <v>771988.30100000009</v>
      </c>
      <c r="P1023" s="13">
        <v>778922.82499999995</v>
      </c>
      <c r="Q1023" s="13">
        <v>775773.01899999997</v>
      </c>
      <c r="R1023" s="13">
        <v>676832.33355589991</v>
      </c>
      <c r="S1023" s="13">
        <v>643231.74099999992</v>
      </c>
      <c r="T1023" s="13">
        <v>657947.89600000007</v>
      </c>
      <c r="U1023" s="13">
        <v>656002.61</v>
      </c>
      <c r="V1023" s="59">
        <v>647286.36123409995</v>
      </c>
      <c r="W1023" s="13">
        <v>601620.49755650002</v>
      </c>
      <c r="X1023" s="13">
        <v>546909.64299999992</v>
      </c>
      <c r="Y1023" s="13">
        <v>603443.66200000001</v>
      </c>
      <c r="Z1023" s="13">
        <v>583366.86190649995</v>
      </c>
      <c r="AA1023" s="13">
        <v>571732.76134090009</v>
      </c>
      <c r="AB1023" s="13">
        <v>601095.71855919994</v>
      </c>
      <c r="AC1023" s="13">
        <v>597607.61995179998</v>
      </c>
      <c r="AD1023" s="13">
        <v>627542.50733599998</v>
      </c>
      <c r="AE1023" s="13">
        <v>621188.40500000003</v>
      </c>
    </row>
    <row r="1024" spans="1:31" x14ac:dyDescent="0.2">
      <c r="A1024" s="79" t="s">
        <v>176</v>
      </c>
      <c r="B1024" s="155" t="s">
        <v>196</v>
      </c>
      <c r="L1024" s="13">
        <v>804.62400000000002</v>
      </c>
      <c r="M1024" s="13">
        <v>708.89499999999998</v>
      </c>
      <c r="N1024" s="13">
        <v>666.41300000000001</v>
      </c>
      <c r="O1024" s="13">
        <v>590.71100000000001</v>
      </c>
      <c r="P1024" s="13">
        <v>614.57000000000005</v>
      </c>
      <c r="Q1024" s="13">
        <v>574.63</v>
      </c>
      <c r="R1024" s="13">
        <v>477.04599999999999</v>
      </c>
      <c r="S1024" s="13">
        <v>631.43100000000004</v>
      </c>
      <c r="T1024" s="13">
        <v>654.274</v>
      </c>
      <c r="U1024" s="13">
        <v>613.60699999999997</v>
      </c>
      <c r="V1024" s="59">
        <v>603.726</v>
      </c>
      <c r="W1024" s="13">
        <v>499.59800000000001</v>
      </c>
      <c r="X1024" s="13">
        <v>483.44799999999998</v>
      </c>
      <c r="Y1024" s="13">
        <v>497.072</v>
      </c>
      <c r="Z1024" s="13">
        <v>225.976</v>
      </c>
      <c r="AA1024" s="13">
        <v>101.73</v>
      </c>
      <c r="AB1024" s="13">
        <v>103.76300000000001</v>
      </c>
      <c r="AC1024" s="13">
        <v>95.599000000000004</v>
      </c>
      <c r="AD1024" s="13">
        <v>95.028999999999996</v>
      </c>
      <c r="AE1024" s="13">
        <v>0</v>
      </c>
    </row>
    <row r="1025" spans="1:33" x14ac:dyDescent="0.2">
      <c r="A1025" s="79" t="s">
        <v>733</v>
      </c>
      <c r="B1025" s="155" t="s">
        <v>734</v>
      </c>
      <c r="L1025" s="13">
        <v>54208.987999999998</v>
      </c>
      <c r="M1025" s="13">
        <v>30033.46</v>
      </c>
      <c r="N1025" s="13">
        <v>28676.223000000002</v>
      </c>
      <c r="O1025" s="13">
        <v>27756.218000000001</v>
      </c>
      <c r="P1025" s="13">
        <v>26053.69</v>
      </c>
      <c r="Q1025" s="13">
        <v>25371.118999999999</v>
      </c>
      <c r="R1025" s="13">
        <v>18362.231106899999</v>
      </c>
      <c r="S1025" s="13">
        <v>15720.919</v>
      </c>
      <c r="T1025" s="13">
        <v>15311.906999999999</v>
      </c>
      <c r="U1025" s="13">
        <v>15724.847</v>
      </c>
      <c r="V1025" s="59">
        <v>15057.0401755</v>
      </c>
      <c r="W1025" s="13">
        <v>12543.4610096</v>
      </c>
      <c r="X1025" s="13">
        <v>11971.194137699998</v>
      </c>
      <c r="Y1025" s="13">
        <v>9804.3395461999989</v>
      </c>
      <c r="Z1025" s="13">
        <v>5570.6180000000004</v>
      </c>
      <c r="AA1025" s="13">
        <v>4004.8890517999998</v>
      </c>
      <c r="AB1025" s="13">
        <v>3654.654</v>
      </c>
      <c r="AC1025" s="13">
        <v>3432.5532508000001</v>
      </c>
      <c r="AD1025" s="13">
        <v>3559.3449999999998</v>
      </c>
      <c r="AE1025" s="13">
        <v>3756.0309999999999</v>
      </c>
    </row>
    <row r="1026" spans="1:33" x14ac:dyDescent="0.2">
      <c r="A1026" s="79" t="s">
        <v>735</v>
      </c>
      <c r="B1026" s="155"/>
      <c r="L1026" s="13">
        <f>+L1023+L1024+L1025</f>
        <v>873501.63699999999</v>
      </c>
      <c r="M1026" s="13">
        <f t="shared" ref="M1026:AC1026" si="350">+M1023+M1024+M1025</f>
        <v>815663.22399999993</v>
      </c>
      <c r="N1026" s="13">
        <f t="shared" si="350"/>
        <v>800689.522</v>
      </c>
      <c r="O1026" s="13">
        <f t="shared" si="350"/>
        <v>800335.2300000001</v>
      </c>
      <c r="P1026" s="13">
        <f t="shared" si="350"/>
        <v>805591.08499999985</v>
      </c>
      <c r="Q1026" s="13">
        <f t="shared" si="350"/>
        <v>801718.76799999992</v>
      </c>
      <c r="R1026" s="13">
        <f t="shared" si="350"/>
        <v>695671.61066279991</v>
      </c>
      <c r="S1026" s="13">
        <f t="shared" si="350"/>
        <v>659584.0909999999</v>
      </c>
      <c r="T1026" s="13">
        <f t="shared" si="350"/>
        <v>673914.07700000005</v>
      </c>
      <c r="U1026" s="13">
        <f t="shared" si="350"/>
        <v>672341.0639999999</v>
      </c>
      <c r="V1026" s="13">
        <f t="shared" si="350"/>
        <v>662947.12740959995</v>
      </c>
      <c r="W1026" s="13">
        <f t="shared" si="350"/>
        <v>614663.55656609999</v>
      </c>
      <c r="X1026" s="13">
        <f t="shared" si="350"/>
        <v>559364.28513769992</v>
      </c>
      <c r="Y1026" s="13">
        <f t="shared" si="350"/>
        <v>613745.07354620006</v>
      </c>
      <c r="Z1026" s="13">
        <f t="shared" si="350"/>
        <v>589163.45590649999</v>
      </c>
      <c r="AA1026" s="13">
        <f t="shared" si="350"/>
        <v>575839.38039270008</v>
      </c>
      <c r="AB1026" s="13">
        <f t="shared" si="350"/>
        <v>604854.13555919996</v>
      </c>
      <c r="AC1026" s="13">
        <f t="shared" si="350"/>
        <v>601135.77220260003</v>
      </c>
      <c r="AD1026" s="13">
        <f>+AD1023+AD1024+AD1025</f>
        <v>631196.88133599993</v>
      </c>
      <c r="AE1026" s="13">
        <f>+AE1023+AE1024+AE1025</f>
        <v>624944.43599999999</v>
      </c>
    </row>
    <row r="1027" spans="1:33" x14ac:dyDescent="0.2">
      <c r="A1027" s="79"/>
      <c r="B1027" s="155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59"/>
      <c r="W1027" s="13"/>
      <c r="X1027" s="13"/>
      <c r="Y1027" s="13"/>
      <c r="Z1027" s="13">
        <f t="shared" ref="Z1027:AE1027" si="351">+Z1026-Z1022</f>
        <v>7039.8919999999925</v>
      </c>
      <c r="AA1027" s="13">
        <f t="shared" si="351"/>
        <v>4400.5143927000463</v>
      </c>
      <c r="AB1027" s="13">
        <f t="shared" si="351"/>
        <v>3965.8685591999674</v>
      </c>
      <c r="AC1027" s="13">
        <f t="shared" si="351"/>
        <v>3694.308250800008</v>
      </c>
      <c r="AD1027" s="13">
        <f t="shared" si="351"/>
        <v>3712.1509999999544</v>
      </c>
      <c r="AE1027" s="13">
        <f t="shared" si="351"/>
        <v>3863.0479999999516</v>
      </c>
    </row>
    <row r="1028" spans="1:33" x14ac:dyDescent="0.2">
      <c r="A1028" s="79" t="s">
        <v>736</v>
      </c>
      <c r="B1028" s="155" t="s">
        <v>737</v>
      </c>
      <c r="L1028" s="13">
        <v>875812302</v>
      </c>
      <c r="M1028" s="13">
        <v>817367461</v>
      </c>
      <c r="N1028" s="13">
        <v>802391438</v>
      </c>
      <c r="O1028" s="13">
        <v>801885567</v>
      </c>
      <c r="P1028" s="13">
        <v>806897699</v>
      </c>
      <c r="Q1028" s="13">
        <v>802988294</v>
      </c>
      <c r="R1028" s="13">
        <v>697160386.66279995</v>
      </c>
      <c r="S1028" s="13">
        <v>661441545</v>
      </c>
      <c r="T1028" s="13">
        <v>675628875</v>
      </c>
      <c r="U1028" s="13">
        <v>674175353</v>
      </c>
      <c r="V1028" s="59">
        <v>667435734.40960002</v>
      </c>
      <c r="W1028" s="13">
        <v>627205319.65769994</v>
      </c>
      <c r="X1028" s="13">
        <v>572275140.39750004</v>
      </c>
      <c r="Y1028" s="13">
        <v>626958536.54620004</v>
      </c>
      <c r="Z1028" s="13">
        <v>617274401.32279992</v>
      </c>
      <c r="AA1028" s="13">
        <v>600672703.39269996</v>
      </c>
      <c r="AB1028" s="13">
        <v>628040660.63320005</v>
      </c>
      <c r="AC1028" s="13">
        <v>624074018.2026</v>
      </c>
      <c r="AD1028" s="13">
        <v>655009788.33599997</v>
      </c>
      <c r="AE1028" s="13">
        <v>648773067</v>
      </c>
    </row>
    <row r="1029" spans="1:33" x14ac:dyDescent="0.2">
      <c r="A1029" s="112"/>
      <c r="B1029" s="20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59"/>
      <c r="W1029" s="13"/>
      <c r="X1029" s="13"/>
      <c r="Y1029" s="13"/>
      <c r="Z1029" s="13"/>
    </row>
    <row r="1030" spans="1:33" x14ac:dyDescent="0.2">
      <c r="A1030" s="112"/>
      <c r="B1030" s="20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59"/>
      <c r="W1030" s="13"/>
      <c r="X1030" s="13"/>
      <c r="Y1030" s="13"/>
      <c r="Z1030" s="13"/>
    </row>
    <row r="1031" spans="1:33" x14ac:dyDescent="0.2">
      <c r="A1031" s="112"/>
      <c r="B1031" s="20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59"/>
      <c r="W1031" s="13"/>
      <c r="X1031" s="13"/>
      <c r="Y1031" s="13"/>
      <c r="Z1031" s="13"/>
    </row>
    <row r="1032" spans="1:33" x14ac:dyDescent="0.2">
      <c r="A1032" s="112"/>
      <c r="B1032" s="20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59"/>
      <c r="W1032" s="13"/>
      <c r="X1032" s="13"/>
      <c r="Y1032" s="13"/>
      <c r="Z1032" s="13"/>
    </row>
    <row r="1033" spans="1:33" x14ac:dyDescent="0.2">
      <c r="A1033" s="112"/>
      <c r="B1033" s="20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59"/>
      <c r="W1033" s="13"/>
      <c r="X1033" s="13"/>
      <c r="Y1033" s="13"/>
      <c r="Z1033" s="13"/>
    </row>
    <row r="1034" spans="1:33" ht="15" customHeight="1" x14ac:dyDescent="0.2">
      <c r="A1034" s="156" t="s">
        <v>553</v>
      </c>
      <c r="B1034" s="67"/>
      <c r="L1034" s="104">
        <f t="shared" ref="L1034:AE1034" si="352">+L1021*100/(L1003+L1021)</f>
        <v>0.26876753103476964</v>
      </c>
      <c r="M1034" s="104">
        <f t="shared" si="352"/>
        <v>0.1964958500836631</v>
      </c>
      <c r="N1034" s="104">
        <f t="shared" si="352"/>
        <v>0.16365887416196284</v>
      </c>
      <c r="O1034" s="104">
        <f t="shared" si="352"/>
        <v>0.1707305296738115</v>
      </c>
      <c r="P1034" s="104">
        <f t="shared" si="352"/>
        <v>0.18220572490871537</v>
      </c>
      <c r="Q1034" s="104">
        <f t="shared" si="352"/>
        <v>0.18244403694114009</v>
      </c>
      <c r="R1034" s="104">
        <f t="shared" si="352"/>
        <v>0.1541381930916963</v>
      </c>
      <c r="S1034" s="104">
        <f t="shared" si="352"/>
        <v>0.14035604642513777</v>
      </c>
      <c r="T1034" s="104">
        <f t="shared" si="352"/>
        <v>0.10354586532720951</v>
      </c>
      <c r="U1034" s="104">
        <f t="shared" si="352"/>
        <v>9.7824095108023965E-2</v>
      </c>
      <c r="V1034" s="104">
        <f t="shared" si="352"/>
        <v>9.8930688019239238E-2</v>
      </c>
      <c r="W1034" s="104">
        <f t="shared" si="352"/>
        <v>6.9774151599677092E-2</v>
      </c>
      <c r="X1034" s="104">
        <f t="shared" si="352"/>
        <v>7.0245419741844756E-2</v>
      </c>
      <c r="Y1034" s="104">
        <f t="shared" si="352"/>
        <v>6.5075462399634729E-2</v>
      </c>
      <c r="Z1034" s="104">
        <f t="shared" si="352"/>
        <v>3.2800493182392282E-2</v>
      </c>
      <c r="AA1034" s="104">
        <f t="shared" si="352"/>
        <v>9.2918848117826362E-3</v>
      </c>
      <c r="AB1034" s="104">
        <f t="shared" si="352"/>
        <v>6.6985078627756845E-3</v>
      </c>
      <c r="AC1034" s="104">
        <f t="shared" si="352"/>
        <v>5.0886993096275748E-3</v>
      </c>
      <c r="AD1034" s="104">
        <f t="shared" si="352"/>
        <v>1.7473787632475571E-3</v>
      </c>
      <c r="AE1034" s="104">
        <f t="shared" si="352"/>
        <v>3.1886024837520675E-3</v>
      </c>
    </row>
    <row r="1035" spans="1:33" x14ac:dyDescent="0.2">
      <c r="A1035" s="112" t="s">
        <v>574</v>
      </c>
      <c r="B1035" s="67"/>
      <c r="Z1035" s="13">
        <v>6370.4</v>
      </c>
      <c r="AA1035" s="3">
        <f>+Z1035*100/(Z1035+Z994)</f>
        <v>5.8356217549751186</v>
      </c>
    </row>
    <row r="1036" spans="1:33" x14ac:dyDescent="0.2">
      <c r="A1036" s="112" t="s">
        <v>575</v>
      </c>
      <c r="B1036" s="67"/>
      <c r="Z1036" s="13">
        <v>47.7</v>
      </c>
    </row>
    <row r="1037" spans="1:33" x14ac:dyDescent="0.2">
      <c r="A1037" s="112" t="s">
        <v>576</v>
      </c>
      <c r="B1037" s="67"/>
      <c r="Z1037" s="13">
        <v>62.5</v>
      </c>
    </row>
    <row r="1038" spans="1:33" x14ac:dyDescent="0.2">
      <c r="A1038" s="112" t="s">
        <v>575</v>
      </c>
      <c r="B1038" s="67"/>
      <c r="Z1038" s="13">
        <v>0</v>
      </c>
    </row>
    <row r="1039" spans="1:33" x14ac:dyDescent="0.2">
      <c r="A1039" s="112"/>
      <c r="B1039" s="67"/>
      <c r="AF1039" s="3">
        <v>2018</v>
      </c>
      <c r="AG1039" s="3">
        <v>2013</v>
      </c>
    </row>
    <row r="1040" spans="1:33" x14ac:dyDescent="0.2">
      <c r="A1040" s="117" t="s">
        <v>560</v>
      </c>
      <c r="B1040" s="67"/>
    </row>
    <row r="1041" spans="1:33" x14ac:dyDescent="0.2">
      <c r="A1041" s="204" t="s">
        <v>556</v>
      </c>
      <c r="B1041" s="67"/>
      <c r="H1041" s="13">
        <f t="shared" ref="H1041:Z1041" si="353">+H85</f>
        <v>3718144</v>
      </c>
      <c r="I1041" s="13">
        <f t="shared" si="353"/>
        <v>4584172</v>
      </c>
      <c r="J1041" s="13">
        <f t="shared" si="353"/>
        <v>6191768</v>
      </c>
      <c r="K1041" s="13">
        <f t="shared" si="353"/>
        <v>7657001</v>
      </c>
      <c r="L1041" s="13">
        <f t="shared" si="353"/>
        <v>8921557</v>
      </c>
      <c r="M1041" s="13">
        <f t="shared" si="353"/>
        <v>11030183</v>
      </c>
      <c r="N1041" s="13">
        <f t="shared" si="353"/>
        <v>12112305</v>
      </c>
      <c r="O1041" s="13">
        <f t="shared" si="353"/>
        <v>12521535</v>
      </c>
      <c r="P1041" s="13">
        <f t="shared" si="353"/>
        <v>13900120</v>
      </c>
      <c r="Q1041" s="13">
        <f t="shared" si="353"/>
        <v>15387512</v>
      </c>
      <c r="R1041" s="13">
        <f t="shared" si="353"/>
        <v>17181703</v>
      </c>
      <c r="S1041" s="13">
        <f t="shared" si="353"/>
        <v>19800330</v>
      </c>
      <c r="T1041" s="13">
        <f t="shared" si="353"/>
        <v>20494904</v>
      </c>
      <c r="U1041" s="13">
        <f t="shared" si="353"/>
        <v>21357359</v>
      </c>
      <c r="V1041" s="13">
        <f t="shared" si="353"/>
        <v>18311238</v>
      </c>
      <c r="W1041" s="13">
        <f t="shared" si="353"/>
        <v>21251286</v>
      </c>
      <c r="X1041" s="13">
        <f t="shared" si="353"/>
        <v>23498184</v>
      </c>
      <c r="Y1041" s="13">
        <f t="shared" si="353"/>
        <v>23304511</v>
      </c>
      <c r="Z1041" s="13">
        <f t="shared" si="353"/>
        <v>24240689</v>
      </c>
      <c r="AA1041" s="13">
        <f t="shared" ref="AA1041:AE1042" si="354">+AA85</f>
        <v>26322177</v>
      </c>
      <c r="AB1041" s="13">
        <f t="shared" si="354"/>
        <v>27996919</v>
      </c>
      <c r="AC1041" s="13">
        <f t="shared" si="354"/>
        <v>28602192</v>
      </c>
      <c r="AD1041" s="13">
        <f t="shared" si="354"/>
        <v>30114472</v>
      </c>
      <c r="AE1041" s="13">
        <f t="shared" si="354"/>
        <v>31654373</v>
      </c>
      <c r="AF1041" s="12">
        <v>100</v>
      </c>
      <c r="AG1041" s="12">
        <v>100</v>
      </c>
    </row>
    <row r="1042" spans="1:33" x14ac:dyDescent="0.2">
      <c r="A1042" s="204" t="s">
        <v>873</v>
      </c>
      <c r="B1042" s="67"/>
      <c r="H1042" s="13">
        <f t="shared" ref="H1042:Z1042" si="355">+H86</f>
        <v>977549</v>
      </c>
      <c r="I1042" s="13">
        <f t="shared" si="355"/>
        <v>1175991</v>
      </c>
      <c r="J1042" s="13">
        <f t="shared" si="355"/>
        <v>1328464</v>
      </c>
      <c r="K1042" s="13">
        <f t="shared" si="355"/>
        <v>1481253</v>
      </c>
      <c r="L1042" s="13">
        <f t="shared" si="355"/>
        <v>1473053</v>
      </c>
      <c r="M1042" s="13">
        <f t="shared" si="355"/>
        <v>1762569</v>
      </c>
      <c r="N1042" s="13">
        <f t="shared" si="355"/>
        <v>2053726</v>
      </c>
      <c r="O1042" s="13">
        <f t="shared" si="355"/>
        <v>2167497</v>
      </c>
      <c r="P1042" s="13">
        <f t="shared" si="355"/>
        <v>2222812</v>
      </c>
      <c r="Q1042" s="13">
        <f t="shared" si="355"/>
        <v>2260481</v>
      </c>
      <c r="R1042" s="13">
        <f t="shared" si="355"/>
        <v>2221526</v>
      </c>
      <c r="S1042" s="13">
        <f t="shared" si="355"/>
        <v>2358917</v>
      </c>
      <c r="T1042" s="13">
        <f t="shared" si="355"/>
        <v>2305248</v>
      </c>
      <c r="U1042" s="13">
        <f t="shared" si="355"/>
        <v>2505951</v>
      </c>
      <c r="V1042" s="13">
        <f t="shared" si="355"/>
        <v>2485698</v>
      </c>
      <c r="W1042" s="13">
        <f t="shared" si="355"/>
        <v>2405856</v>
      </c>
      <c r="X1042" s="13">
        <f t="shared" si="355"/>
        <v>2691999</v>
      </c>
      <c r="Y1042" s="13">
        <f t="shared" si="355"/>
        <v>2892998</v>
      </c>
      <c r="Z1042" s="13">
        <f t="shared" si="355"/>
        <v>3071431</v>
      </c>
      <c r="AA1042" s="13">
        <f t="shared" si="354"/>
        <v>3041609</v>
      </c>
      <c r="AB1042" s="13">
        <f t="shared" si="354"/>
        <v>3129588</v>
      </c>
      <c r="AC1042" s="13">
        <f t="shared" si="354"/>
        <v>3257182</v>
      </c>
      <c r="AD1042" s="13">
        <f t="shared" si="354"/>
        <v>3374548</v>
      </c>
      <c r="AE1042" s="13">
        <f t="shared" si="354"/>
        <v>3487666</v>
      </c>
      <c r="AF1042" s="12">
        <f>+AE1042*100/AE$1041</f>
        <v>11.017959509101633</v>
      </c>
      <c r="AG1042" s="12">
        <f>+Z1042*100/Z$1041</f>
        <v>12.67055981783356</v>
      </c>
    </row>
    <row r="1043" spans="1:33" x14ac:dyDescent="0.2">
      <c r="A1043" s="204" t="s">
        <v>874</v>
      </c>
      <c r="B1043" s="67"/>
      <c r="H1043" s="13">
        <f t="shared" ref="H1043:Z1043" si="356">+H92+H93+H94+H95</f>
        <v>889154</v>
      </c>
      <c r="I1043" s="13">
        <f t="shared" si="356"/>
        <v>1057437</v>
      </c>
      <c r="J1043" s="13">
        <f t="shared" si="356"/>
        <v>1347135</v>
      </c>
      <c r="K1043" s="13">
        <f t="shared" si="356"/>
        <v>1513338</v>
      </c>
      <c r="L1043" s="13">
        <f t="shared" si="356"/>
        <v>1670320</v>
      </c>
      <c r="M1043" s="13">
        <f t="shared" si="356"/>
        <v>2140477</v>
      </c>
      <c r="N1043" s="13">
        <f t="shared" si="356"/>
        <v>2313587</v>
      </c>
      <c r="O1043" s="13">
        <f t="shared" si="356"/>
        <v>2413438</v>
      </c>
      <c r="P1043" s="13">
        <f t="shared" si="356"/>
        <v>2594161</v>
      </c>
      <c r="Q1043" s="13">
        <f t="shared" si="356"/>
        <v>2941064</v>
      </c>
      <c r="R1043" s="13">
        <f t="shared" si="356"/>
        <v>3576624</v>
      </c>
      <c r="S1043" s="13">
        <f t="shared" si="356"/>
        <v>4201185</v>
      </c>
      <c r="T1043" s="13">
        <f t="shared" si="356"/>
        <v>4372126</v>
      </c>
      <c r="U1043" s="13">
        <f t="shared" si="356"/>
        <v>4816783</v>
      </c>
      <c r="V1043" s="13">
        <f t="shared" si="356"/>
        <v>4014756</v>
      </c>
      <c r="W1043" s="13">
        <f t="shared" si="356"/>
        <v>4713035</v>
      </c>
      <c r="X1043" s="13">
        <f t="shared" si="356"/>
        <v>5526863</v>
      </c>
      <c r="Y1043" s="13">
        <f t="shared" si="356"/>
        <v>5830070</v>
      </c>
      <c r="Z1043" s="13">
        <f t="shared" si="356"/>
        <v>5842987</v>
      </c>
      <c r="AA1043" s="13">
        <f>+AA92+AA93+AA94+AA95</f>
        <v>6199534</v>
      </c>
      <c r="AB1043" s="13">
        <f>+AB92+AB93+AB94+AB95</f>
        <v>5990037</v>
      </c>
      <c r="AC1043" s="13">
        <f>+AC92+AC93+AC94+AC95</f>
        <v>5924402</v>
      </c>
      <c r="AD1043" s="13">
        <f>+AD92+AD93+AD94+AD95</f>
        <v>6491348</v>
      </c>
      <c r="AE1043" s="13">
        <f>+AE92+AE93+AE94+AE95</f>
        <v>7157150</v>
      </c>
      <c r="AF1043" s="12">
        <f>+AE1043*100/AE$1041</f>
        <v>22.610304111852098</v>
      </c>
      <c r="AG1043" s="12">
        <f>+Z1043*100/Z$1041</f>
        <v>24.104046712533624</v>
      </c>
    </row>
    <row r="1044" spans="1:33" x14ac:dyDescent="0.2">
      <c r="A1044" s="204" t="s">
        <v>875</v>
      </c>
      <c r="B1044" s="67"/>
      <c r="H1044" s="13">
        <f t="shared" ref="H1044:Z1044" si="357">+H98</f>
        <v>440103</v>
      </c>
      <c r="I1044" s="13">
        <f t="shared" si="357"/>
        <v>497896</v>
      </c>
      <c r="J1044" s="13">
        <f t="shared" si="357"/>
        <v>657494</v>
      </c>
      <c r="K1044" s="13">
        <f t="shared" si="357"/>
        <v>745217</v>
      </c>
      <c r="L1044" s="13">
        <f t="shared" si="357"/>
        <v>782277</v>
      </c>
      <c r="M1044" s="13">
        <f t="shared" si="357"/>
        <v>997380</v>
      </c>
      <c r="N1044" s="13">
        <f t="shared" si="357"/>
        <v>1071429</v>
      </c>
      <c r="O1044" s="13">
        <f t="shared" si="357"/>
        <v>1086239</v>
      </c>
      <c r="P1044" s="13">
        <f t="shared" si="357"/>
        <v>1168260</v>
      </c>
      <c r="Q1044" s="13">
        <f t="shared" si="357"/>
        <v>1370256</v>
      </c>
      <c r="R1044" s="13">
        <f t="shared" si="357"/>
        <v>1488117</v>
      </c>
      <c r="S1044" s="13">
        <f t="shared" si="357"/>
        <v>1782224</v>
      </c>
      <c r="T1044" s="13">
        <f t="shared" si="357"/>
        <v>1845629</v>
      </c>
      <c r="U1044" s="13">
        <f t="shared" si="357"/>
        <v>1867492</v>
      </c>
      <c r="V1044" s="13">
        <f t="shared" si="357"/>
        <v>1289727</v>
      </c>
      <c r="W1044" s="13">
        <f t="shared" si="357"/>
        <v>1496020</v>
      </c>
      <c r="X1044" s="13">
        <f t="shared" si="357"/>
        <v>1843154</v>
      </c>
      <c r="Y1044" s="13">
        <f t="shared" si="357"/>
        <v>1766333</v>
      </c>
      <c r="Z1044" s="13">
        <f t="shared" si="357"/>
        <v>1830432</v>
      </c>
      <c r="AA1044" s="13">
        <f>+AA98</f>
        <v>1949220</v>
      </c>
      <c r="AB1044" s="13">
        <f>+AB98</f>
        <v>2090899</v>
      </c>
      <c r="AC1044" s="13">
        <f>+AC98</f>
        <v>2173368</v>
      </c>
      <c r="AD1044" s="13">
        <f>+AD98</f>
        <v>2501734</v>
      </c>
      <c r="AE1044" s="13">
        <f>+AE98</f>
        <v>2763367</v>
      </c>
      <c r="AF1044" s="12">
        <f>+AE1044*100/AE$1041</f>
        <v>8.7298112017571796</v>
      </c>
      <c r="AG1044" s="12">
        <f>+Z1044*100/Z$1041</f>
        <v>7.5510724963304465</v>
      </c>
    </row>
    <row r="1045" spans="1:33" ht="13.5" thickBot="1" x14ac:dyDescent="0.25">
      <c r="A1045" s="204" t="s">
        <v>876</v>
      </c>
      <c r="B1045" s="67"/>
      <c r="H1045" s="13">
        <f t="shared" ref="H1045:Z1045" si="358">+H101+H102+H103+H104</f>
        <v>830441</v>
      </c>
      <c r="I1045" s="13">
        <f t="shared" si="358"/>
        <v>1182439</v>
      </c>
      <c r="J1045" s="13">
        <f t="shared" si="358"/>
        <v>2011049</v>
      </c>
      <c r="K1045" s="13">
        <f t="shared" si="358"/>
        <v>2934459</v>
      </c>
      <c r="L1045" s="13">
        <f t="shared" si="358"/>
        <v>3869322</v>
      </c>
      <c r="M1045" s="13">
        <f t="shared" si="358"/>
        <v>4813184</v>
      </c>
      <c r="N1045" s="13">
        <f t="shared" si="358"/>
        <v>5140471</v>
      </c>
      <c r="O1045" s="13">
        <f t="shared" si="358"/>
        <v>5309924</v>
      </c>
      <c r="P1045" s="13">
        <f t="shared" si="358"/>
        <v>6346409</v>
      </c>
      <c r="Q1045" s="13">
        <f t="shared" si="358"/>
        <v>7197443</v>
      </c>
      <c r="R1045" s="13">
        <f t="shared" si="358"/>
        <v>8271447</v>
      </c>
      <c r="S1045" s="13">
        <f t="shared" si="358"/>
        <v>9692490</v>
      </c>
      <c r="T1045" s="13">
        <f t="shared" si="358"/>
        <v>10150475</v>
      </c>
      <c r="U1045" s="13">
        <f t="shared" si="358"/>
        <v>10426780</v>
      </c>
      <c r="V1045" s="13">
        <f t="shared" si="358"/>
        <v>8876017</v>
      </c>
      <c r="W1045" s="13">
        <f t="shared" si="358"/>
        <v>10866026</v>
      </c>
      <c r="X1045" s="13">
        <f t="shared" si="358"/>
        <v>11542177</v>
      </c>
      <c r="Y1045" s="13">
        <f t="shared" si="358"/>
        <v>10971572</v>
      </c>
      <c r="Z1045" s="13">
        <f t="shared" si="358"/>
        <v>11548019</v>
      </c>
      <c r="AA1045" s="13">
        <f>+AA101+AA102+AA103+AA104</f>
        <v>13014852</v>
      </c>
      <c r="AB1045" s="13">
        <f>+AB101+AB102+AB103+AB104</f>
        <v>14498285</v>
      </c>
      <c r="AC1045" s="13">
        <f>+AC101+AC102+AC103+AC104</f>
        <v>14776873</v>
      </c>
      <c r="AD1045" s="13">
        <f>+AD101+AD102+AD103+AD104</f>
        <v>15125261</v>
      </c>
      <c r="AE1045" s="13">
        <f>+AE101+AE102+AE103+AE104</f>
        <v>15587255</v>
      </c>
      <c r="AF1045" s="12">
        <f>+AE1045*100/AE$1041</f>
        <v>49.242027317994896</v>
      </c>
      <c r="AG1045" s="12">
        <f>+Z1045*100/Z$1041</f>
        <v>47.638988314234794</v>
      </c>
    </row>
    <row r="1046" spans="1:33" ht="13.5" thickBot="1" x14ac:dyDescent="0.25">
      <c r="A1046" s="117" t="s">
        <v>561</v>
      </c>
      <c r="B1046" s="118"/>
      <c r="C1046" s="119"/>
      <c r="D1046" s="119"/>
      <c r="E1046" s="119"/>
      <c r="F1046" s="119"/>
      <c r="V1046" s="3"/>
    </row>
    <row r="1047" spans="1:33" x14ac:dyDescent="0.2">
      <c r="A1047" s="204" t="s">
        <v>556</v>
      </c>
      <c r="B1047" s="67"/>
      <c r="H1047" s="13">
        <f t="shared" ref="H1047:Z1047" si="359">+H439</f>
        <v>1061596</v>
      </c>
      <c r="I1047" s="13">
        <f t="shared" si="359"/>
        <v>1286929</v>
      </c>
      <c r="J1047" s="13">
        <f t="shared" si="359"/>
        <v>1743489</v>
      </c>
      <c r="K1047" s="13">
        <f t="shared" si="359"/>
        <v>2086435</v>
      </c>
      <c r="L1047" s="13">
        <f t="shared" si="359"/>
        <v>2250451</v>
      </c>
      <c r="M1047" s="13">
        <f t="shared" si="359"/>
        <v>2545835</v>
      </c>
      <c r="N1047" s="13">
        <f t="shared" si="359"/>
        <v>2952657</v>
      </c>
      <c r="O1047" s="13">
        <f t="shared" si="359"/>
        <v>3235317</v>
      </c>
      <c r="P1047" s="13">
        <f t="shared" si="359"/>
        <v>3554063</v>
      </c>
      <c r="Q1047" s="13">
        <f t="shared" si="359"/>
        <v>4001388</v>
      </c>
      <c r="R1047" s="13">
        <f t="shared" si="359"/>
        <v>4296525</v>
      </c>
      <c r="S1047" s="13">
        <f t="shared" si="359"/>
        <v>4793883</v>
      </c>
      <c r="T1047" s="13">
        <f t="shared" si="359"/>
        <v>4905281</v>
      </c>
      <c r="U1047" s="13">
        <f t="shared" si="359"/>
        <v>4977017</v>
      </c>
      <c r="V1047" s="13">
        <f t="shared" si="359"/>
        <v>4543067</v>
      </c>
      <c r="W1047" s="13">
        <f t="shared" si="359"/>
        <v>4970778</v>
      </c>
      <c r="X1047" s="13">
        <f t="shared" si="359"/>
        <v>5262000</v>
      </c>
      <c r="Y1047" s="13">
        <f t="shared" si="359"/>
        <v>5356105</v>
      </c>
      <c r="Z1047" s="13">
        <f t="shared" si="359"/>
        <v>5680141</v>
      </c>
      <c r="AA1047" s="13">
        <f t="shared" ref="AA1047:AE1048" si="360">+AA439</f>
        <v>6376366</v>
      </c>
      <c r="AB1047" s="13">
        <f t="shared" si="360"/>
        <v>7065253</v>
      </c>
      <c r="AC1047" s="13">
        <f t="shared" si="360"/>
        <v>7098261</v>
      </c>
      <c r="AD1047" s="13">
        <f t="shared" si="360"/>
        <v>7589489</v>
      </c>
      <c r="AE1047" s="13">
        <f t="shared" si="360"/>
        <v>7952530</v>
      </c>
      <c r="AF1047" s="12">
        <v>100</v>
      </c>
      <c r="AG1047" s="12">
        <v>100</v>
      </c>
    </row>
    <row r="1048" spans="1:33" x14ac:dyDescent="0.2">
      <c r="A1048" s="204" t="s">
        <v>873</v>
      </c>
      <c r="B1048" s="67"/>
      <c r="H1048" s="13">
        <f t="shared" ref="H1048:Z1048" si="361">+H440</f>
        <v>193333</v>
      </c>
      <c r="I1048" s="13">
        <f t="shared" si="361"/>
        <v>218605</v>
      </c>
      <c r="J1048" s="13">
        <f t="shared" si="361"/>
        <v>244463</v>
      </c>
      <c r="K1048" s="13">
        <f t="shared" si="361"/>
        <v>305907</v>
      </c>
      <c r="L1048" s="13">
        <f t="shared" si="361"/>
        <v>305617</v>
      </c>
      <c r="M1048" s="13">
        <f t="shared" si="361"/>
        <v>370581</v>
      </c>
      <c r="N1048" s="13">
        <f t="shared" si="361"/>
        <v>462097</v>
      </c>
      <c r="O1048" s="13">
        <f t="shared" si="361"/>
        <v>535363</v>
      </c>
      <c r="P1048" s="13">
        <f t="shared" si="361"/>
        <v>513070</v>
      </c>
      <c r="Q1048" s="13">
        <f t="shared" si="361"/>
        <v>539025</v>
      </c>
      <c r="R1048" s="13">
        <f t="shared" si="361"/>
        <v>510383</v>
      </c>
      <c r="S1048" s="13">
        <f t="shared" si="361"/>
        <v>541446</v>
      </c>
      <c r="T1048" s="13">
        <f t="shared" si="361"/>
        <v>511275</v>
      </c>
      <c r="U1048" s="13">
        <f t="shared" si="361"/>
        <v>490014</v>
      </c>
      <c r="V1048" s="13">
        <f t="shared" si="361"/>
        <v>585207</v>
      </c>
      <c r="W1048" s="13">
        <f t="shared" si="361"/>
        <v>540246</v>
      </c>
      <c r="X1048" s="13">
        <f t="shared" si="361"/>
        <v>524169</v>
      </c>
      <c r="Y1048" s="13">
        <f t="shared" si="361"/>
        <v>522951</v>
      </c>
      <c r="Z1048" s="13">
        <f t="shared" si="361"/>
        <v>585406</v>
      </c>
      <c r="AA1048" s="13">
        <f t="shared" si="360"/>
        <v>626953</v>
      </c>
      <c r="AB1048" s="13">
        <f t="shared" si="360"/>
        <v>651624</v>
      </c>
      <c r="AC1048" s="13">
        <f t="shared" si="360"/>
        <v>678319</v>
      </c>
      <c r="AD1048" s="13">
        <f t="shared" si="360"/>
        <v>706557</v>
      </c>
      <c r="AE1048" s="13">
        <f t="shared" si="360"/>
        <v>773281</v>
      </c>
      <c r="AF1048" s="12">
        <f>+AE1048*100/AE$1047</f>
        <v>9.7237105675803797</v>
      </c>
      <c r="AG1048" s="12">
        <f>+Z1048*100/Z$1047</f>
        <v>10.306187821745974</v>
      </c>
    </row>
    <row r="1049" spans="1:33" x14ac:dyDescent="0.2">
      <c r="A1049" s="204" t="s">
        <v>874</v>
      </c>
      <c r="B1049" s="67"/>
      <c r="H1049" s="13">
        <f t="shared" ref="H1049:Z1049" si="362">SUM(H446:H449)</f>
        <v>324063</v>
      </c>
      <c r="I1049" s="13">
        <f t="shared" si="362"/>
        <v>362150</v>
      </c>
      <c r="J1049" s="13">
        <f t="shared" si="362"/>
        <v>490956</v>
      </c>
      <c r="K1049" s="13">
        <f t="shared" si="362"/>
        <v>564013</v>
      </c>
      <c r="L1049" s="13">
        <f t="shared" si="362"/>
        <v>590842</v>
      </c>
      <c r="M1049" s="13">
        <f t="shared" si="362"/>
        <v>601278</v>
      </c>
      <c r="N1049" s="13">
        <f t="shared" si="362"/>
        <v>736114</v>
      </c>
      <c r="O1049" s="13">
        <f t="shared" si="362"/>
        <v>817779</v>
      </c>
      <c r="P1049" s="13">
        <f t="shared" si="362"/>
        <v>875981</v>
      </c>
      <c r="Q1049" s="13">
        <f t="shared" si="362"/>
        <v>1016586</v>
      </c>
      <c r="R1049" s="13">
        <f t="shared" si="362"/>
        <v>1105520</v>
      </c>
      <c r="S1049" s="13">
        <f t="shared" si="362"/>
        <v>1276997</v>
      </c>
      <c r="T1049" s="13">
        <f t="shared" si="362"/>
        <v>1292302</v>
      </c>
      <c r="U1049" s="13">
        <f t="shared" si="362"/>
        <v>1323108</v>
      </c>
      <c r="V1049" s="13">
        <f t="shared" si="362"/>
        <v>1139290</v>
      </c>
      <c r="W1049" s="13">
        <f t="shared" si="362"/>
        <v>1275530</v>
      </c>
      <c r="X1049" s="13">
        <f t="shared" si="362"/>
        <v>1313440</v>
      </c>
      <c r="Y1049" s="13">
        <f t="shared" si="362"/>
        <v>1431393</v>
      </c>
      <c r="Z1049" s="13">
        <f t="shared" si="362"/>
        <v>1365981</v>
      </c>
      <c r="AA1049" s="13">
        <f>SUM(AA446:AA449)</f>
        <v>1588848</v>
      </c>
      <c r="AB1049" s="13">
        <f>SUM(AB446:AB449)</f>
        <v>1755282</v>
      </c>
      <c r="AC1049" s="13">
        <f>SUM(AC446:AC449)</f>
        <v>1781657</v>
      </c>
      <c r="AD1049" s="13">
        <f>SUM(AD446:AD449)</f>
        <v>1993618</v>
      </c>
      <c r="AE1049" s="13">
        <f>SUM(AE446:AE449)</f>
        <v>2039233</v>
      </c>
      <c r="AF1049" s="12">
        <f>+AE1049*100/AE$1047</f>
        <v>25.642569094363679</v>
      </c>
      <c r="AG1049" s="12">
        <f>+Z1049*100/Z$1047</f>
        <v>24.048364292365278</v>
      </c>
    </row>
    <row r="1050" spans="1:33" x14ac:dyDescent="0.2">
      <c r="A1050" s="204" t="s">
        <v>875</v>
      </c>
      <c r="B1050" s="67"/>
      <c r="H1050" s="13">
        <f t="shared" ref="H1050:Z1050" si="363">+H452</f>
        <v>118436</v>
      </c>
      <c r="I1050" s="13">
        <f t="shared" si="363"/>
        <v>136908</v>
      </c>
      <c r="J1050" s="13">
        <f t="shared" si="363"/>
        <v>175361</v>
      </c>
      <c r="K1050" s="13">
        <f t="shared" si="363"/>
        <v>209435</v>
      </c>
      <c r="L1050" s="13">
        <f t="shared" si="363"/>
        <v>207480</v>
      </c>
      <c r="M1050" s="13">
        <f t="shared" si="363"/>
        <v>261819</v>
      </c>
      <c r="N1050" s="13">
        <f t="shared" si="363"/>
        <v>288801</v>
      </c>
      <c r="O1050" s="13">
        <f t="shared" si="363"/>
        <v>292382</v>
      </c>
      <c r="P1050" s="13">
        <f t="shared" si="363"/>
        <v>326120</v>
      </c>
      <c r="Q1050" s="13">
        <f t="shared" si="363"/>
        <v>380414</v>
      </c>
      <c r="R1050" s="13">
        <f t="shared" si="363"/>
        <v>396762</v>
      </c>
      <c r="S1050" s="13">
        <f t="shared" si="363"/>
        <v>465836</v>
      </c>
      <c r="T1050" s="13">
        <f t="shared" si="363"/>
        <v>512106</v>
      </c>
      <c r="U1050" s="13">
        <f t="shared" si="363"/>
        <v>543621</v>
      </c>
      <c r="V1050" s="13">
        <f t="shared" si="363"/>
        <v>371510</v>
      </c>
      <c r="W1050" s="13">
        <f t="shared" si="363"/>
        <v>422773</v>
      </c>
      <c r="X1050" s="13">
        <f t="shared" si="363"/>
        <v>484799</v>
      </c>
      <c r="Y1050" s="13">
        <f t="shared" si="363"/>
        <v>485484</v>
      </c>
      <c r="Z1050" s="13">
        <f t="shared" si="363"/>
        <v>526416</v>
      </c>
      <c r="AA1050" s="13">
        <f>+AA452</f>
        <v>568270</v>
      </c>
      <c r="AB1050" s="13">
        <f>+AB452</f>
        <v>636985</v>
      </c>
      <c r="AC1050" s="13">
        <f>+AC452</f>
        <v>675213</v>
      </c>
      <c r="AD1050" s="13">
        <f>+AD452</f>
        <v>724680</v>
      </c>
      <c r="AE1050" s="13">
        <f>+AE452</f>
        <v>825849</v>
      </c>
      <c r="AF1050" s="12">
        <f>+AE1050*100/AE$1047</f>
        <v>10.384732908898174</v>
      </c>
      <c r="AG1050" s="12">
        <f>+Z1050*100/Z$1047</f>
        <v>9.2676572641418584</v>
      </c>
    </row>
    <row r="1051" spans="1:33" x14ac:dyDescent="0.2">
      <c r="A1051" s="204" t="s">
        <v>876</v>
      </c>
      <c r="B1051" s="67"/>
      <c r="H1051" s="13">
        <f t="shared" ref="H1051:Z1051" si="364">SUM(H455:H458)</f>
        <v>205409</v>
      </c>
      <c r="I1051" s="13">
        <f t="shared" si="364"/>
        <v>303481</v>
      </c>
      <c r="J1051" s="13">
        <f t="shared" si="364"/>
        <v>490942</v>
      </c>
      <c r="K1051" s="13">
        <f t="shared" si="364"/>
        <v>628031</v>
      </c>
      <c r="L1051" s="13">
        <f t="shared" si="364"/>
        <v>729736</v>
      </c>
      <c r="M1051" s="13">
        <f t="shared" si="364"/>
        <v>870453</v>
      </c>
      <c r="N1051" s="13">
        <f t="shared" si="364"/>
        <v>935924</v>
      </c>
      <c r="O1051" s="13">
        <f t="shared" si="364"/>
        <v>1041047</v>
      </c>
      <c r="P1051" s="13">
        <f t="shared" si="364"/>
        <v>1306997</v>
      </c>
      <c r="Q1051" s="13">
        <f t="shared" si="364"/>
        <v>1518019</v>
      </c>
      <c r="R1051" s="13">
        <f t="shared" si="364"/>
        <v>1757203</v>
      </c>
      <c r="S1051" s="13">
        <f t="shared" si="364"/>
        <v>1953656</v>
      </c>
      <c r="T1051" s="13">
        <f t="shared" si="364"/>
        <v>2017584</v>
      </c>
      <c r="U1051" s="13">
        <f t="shared" si="364"/>
        <v>2044269</v>
      </c>
      <c r="V1051" s="13">
        <f t="shared" si="364"/>
        <v>1877188</v>
      </c>
      <c r="W1051" s="13">
        <f t="shared" si="364"/>
        <v>2137167</v>
      </c>
      <c r="X1051" s="13">
        <f t="shared" si="364"/>
        <v>2319056</v>
      </c>
      <c r="Y1051" s="13">
        <f t="shared" si="364"/>
        <v>2277279</v>
      </c>
      <c r="Z1051" s="13">
        <f t="shared" si="364"/>
        <v>2517235</v>
      </c>
      <c r="AA1051" s="13">
        <f>SUM(AA455:AA458)</f>
        <v>2858332</v>
      </c>
      <c r="AB1051" s="13">
        <f>SUM(AB455:AB458)</f>
        <v>3246735</v>
      </c>
      <c r="AC1051" s="13">
        <f>SUM(AC455:AC458)</f>
        <v>3121994</v>
      </c>
      <c r="AD1051" s="13">
        <f>SUM(AD455:AD458)</f>
        <v>3263372</v>
      </c>
      <c r="AE1051" s="13">
        <f>SUM(AE455:AE458)</f>
        <v>3324559</v>
      </c>
      <c r="AF1051" s="12">
        <f>+AE1051*100/AE$1047</f>
        <v>41.805048204785145</v>
      </c>
      <c r="AG1051" s="12">
        <f>+Z1051*100/Z$1047</f>
        <v>44.316417497382545</v>
      </c>
    </row>
    <row r="1052" spans="1:33" x14ac:dyDescent="0.2">
      <c r="A1052" s="204" t="s">
        <v>562</v>
      </c>
      <c r="B1052" s="67"/>
      <c r="M1052" s="247">
        <f>+M1051/M1047</f>
        <v>0.34191257485265147</v>
      </c>
      <c r="N1052" s="248"/>
      <c r="O1052" s="248"/>
      <c r="P1052" s="249"/>
      <c r="Q1052" s="250">
        <f>+Q1051/Q1047</f>
        <v>0.37937310753168652</v>
      </c>
    </row>
    <row r="1053" spans="1:33" x14ac:dyDescent="0.2">
      <c r="A1053" s="204" t="s">
        <v>556</v>
      </c>
      <c r="B1053" s="67"/>
      <c r="M1053" s="251"/>
      <c r="N1053" s="252"/>
      <c r="O1053" s="252"/>
      <c r="P1053" s="253"/>
      <c r="Q1053" s="254"/>
      <c r="U1053" s="12">
        <f t="shared" ref="U1053:Z1054" si="365">+U753</f>
        <v>841.7</v>
      </c>
      <c r="V1053" s="12">
        <f t="shared" si="365"/>
        <v>786</v>
      </c>
      <c r="W1053" s="12">
        <f t="shared" si="365"/>
        <v>777.7</v>
      </c>
      <c r="X1053" s="12">
        <f t="shared" si="365"/>
        <v>800</v>
      </c>
      <c r="Y1053" s="12">
        <f t="shared" si="365"/>
        <v>789.2</v>
      </c>
      <c r="Z1053" s="12">
        <f t="shared" si="365"/>
        <v>819.3</v>
      </c>
      <c r="AA1053" s="12">
        <f t="shared" ref="AA1053:AE1054" si="366">+AA753</f>
        <v>888.65599999999995</v>
      </c>
      <c r="AB1053" s="12">
        <f t="shared" si="366"/>
        <v>901.68200000000002</v>
      </c>
      <c r="AC1053" s="12">
        <f t="shared" si="366"/>
        <v>938.94799999999987</v>
      </c>
      <c r="AD1053" s="12">
        <f t="shared" si="366"/>
        <v>987.91324999999995</v>
      </c>
      <c r="AE1053" s="12">
        <f t="shared" si="366"/>
        <v>1003.1199999999999</v>
      </c>
      <c r="AF1053" s="12">
        <v>100</v>
      </c>
      <c r="AG1053" s="12">
        <v>100</v>
      </c>
    </row>
    <row r="1054" spans="1:33" x14ac:dyDescent="0.2">
      <c r="A1054" s="204" t="s">
        <v>873</v>
      </c>
      <c r="B1054" s="67"/>
      <c r="M1054" s="251"/>
      <c r="N1054" s="252"/>
      <c r="O1054" s="252"/>
      <c r="P1054" s="253"/>
      <c r="Q1054" s="254"/>
      <c r="U1054" s="12">
        <f t="shared" si="365"/>
        <v>126.9</v>
      </c>
      <c r="V1054" s="12">
        <f t="shared" si="365"/>
        <v>130.30000000000001</v>
      </c>
      <c r="W1054" s="12">
        <f t="shared" si="365"/>
        <v>122</v>
      </c>
      <c r="X1054" s="12">
        <f t="shared" si="365"/>
        <v>120.2</v>
      </c>
      <c r="Y1054" s="12">
        <f t="shared" si="365"/>
        <v>121</v>
      </c>
      <c r="Z1054" s="12">
        <f t="shared" si="365"/>
        <v>130.19999999999999</v>
      </c>
      <c r="AA1054" s="12">
        <f t="shared" si="366"/>
        <v>143.03100000000001</v>
      </c>
      <c r="AB1054" s="12">
        <f t="shared" si="366"/>
        <v>140.33500000000001</v>
      </c>
      <c r="AC1054" s="12">
        <f t="shared" si="366"/>
        <v>143.75399999999999</v>
      </c>
      <c r="AD1054" s="12">
        <f t="shared" si="366"/>
        <v>145.88249999999999</v>
      </c>
      <c r="AE1054" s="12">
        <f t="shared" si="366"/>
        <v>144.001</v>
      </c>
      <c r="AF1054" s="12">
        <f>+AE1054*100/AE$1053</f>
        <v>14.355311428343571</v>
      </c>
      <c r="AG1054" s="12">
        <f>+Z1054*100/Z$1053</f>
        <v>15.891614793116073</v>
      </c>
    </row>
    <row r="1055" spans="1:33" x14ac:dyDescent="0.2">
      <c r="A1055" s="204" t="s">
        <v>874</v>
      </c>
      <c r="B1055" s="67"/>
      <c r="M1055" s="251"/>
      <c r="N1055" s="252"/>
      <c r="O1055" s="252"/>
      <c r="P1055" s="253"/>
      <c r="Q1055" s="254"/>
      <c r="U1055" s="12">
        <f t="shared" ref="U1055:Z1055" si="367">SUM(U757:U760)</f>
        <v>129.5</v>
      </c>
      <c r="V1055" s="12">
        <f t="shared" si="367"/>
        <v>119.6</v>
      </c>
      <c r="W1055" s="12">
        <f t="shared" si="367"/>
        <v>119.9</v>
      </c>
      <c r="X1055" s="12">
        <f t="shared" si="367"/>
        <v>120.10000000000001</v>
      </c>
      <c r="Y1055" s="12">
        <f t="shared" si="367"/>
        <v>120.89999999999999</v>
      </c>
      <c r="Z1055" s="12">
        <f t="shared" si="367"/>
        <v>116</v>
      </c>
      <c r="AA1055" s="12">
        <f>SUM(AA757:AA760)</f>
        <v>124.63799999999999</v>
      </c>
      <c r="AB1055" s="12">
        <f>SUM(AB757:AB760)</f>
        <v>124.971</v>
      </c>
      <c r="AC1055" s="12">
        <f>SUM(AC757:AC760)</f>
        <v>135.63499999999999</v>
      </c>
      <c r="AD1055" s="12">
        <f>SUM(AD757:AD760)</f>
        <v>155.69175000000001</v>
      </c>
      <c r="AE1055" s="12">
        <f>SUM(AE757:AE760)</f>
        <v>142.84800000000001</v>
      </c>
      <c r="AF1055" s="12">
        <f>+AE1055*100/AE$1053</f>
        <v>14.240370045458173</v>
      </c>
      <c r="AG1055" s="12">
        <f>+Z1055*100/Z$1053</f>
        <v>14.158427926278531</v>
      </c>
    </row>
    <row r="1056" spans="1:33" x14ac:dyDescent="0.2">
      <c r="A1056" s="204" t="s">
        <v>875</v>
      </c>
      <c r="B1056" s="67"/>
      <c r="M1056" s="251"/>
      <c r="N1056" s="252"/>
      <c r="O1056" s="252"/>
      <c r="P1056" s="253"/>
      <c r="Q1056" s="254"/>
      <c r="U1056" s="12">
        <f t="shared" ref="U1056:Z1056" si="368">+U761</f>
        <v>99.4</v>
      </c>
      <c r="V1056" s="12">
        <f t="shared" si="368"/>
        <v>94.9</v>
      </c>
      <c r="W1056" s="12">
        <f t="shared" si="368"/>
        <v>87.8</v>
      </c>
      <c r="X1056" s="12">
        <f t="shared" si="368"/>
        <v>90.8</v>
      </c>
      <c r="Y1056" s="12">
        <f t="shared" si="368"/>
        <v>94.3</v>
      </c>
      <c r="Z1056" s="12">
        <f t="shared" si="368"/>
        <v>102.2</v>
      </c>
      <c r="AA1056" s="12">
        <f>+AA761</f>
        <v>105.608</v>
      </c>
      <c r="AB1056" s="12">
        <f>+AB761</f>
        <v>101.166</v>
      </c>
      <c r="AC1056" s="12">
        <f>+AC761</f>
        <v>104.759</v>
      </c>
      <c r="AD1056" s="12">
        <f>+AD761</f>
        <v>118.47825</v>
      </c>
      <c r="AE1056" s="12">
        <f>+AE761</f>
        <v>128.245</v>
      </c>
      <c r="AF1056" s="12">
        <f>+AE1056*100/AE$1053</f>
        <v>12.784612010527157</v>
      </c>
      <c r="AG1056" s="12">
        <f>+Z1056*100/Z$1053</f>
        <v>12.474063224704016</v>
      </c>
    </row>
    <row r="1057" spans="1:35" x14ac:dyDescent="0.2">
      <c r="A1057" s="204" t="s">
        <v>876</v>
      </c>
      <c r="B1057" s="67"/>
      <c r="M1057" s="251"/>
      <c r="N1057" s="252"/>
      <c r="O1057" s="252"/>
      <c r="P1057" s="253"/>
      <c r="Q1057" s="254"/>
      <c r="U1057" s="12">
        <f t="shared" ref="U1057:Z1057" si="369">SUM(U762:U765)</f>
        <v>286.8</v>
      </c>
      <c r="V1057" s="12">
        <f t="shared" si="369"/>
        <v>250.9</v>
      </c>
      <c r="W1057" s="12">
        <f t="shared" si="369"/>
        <v>262.70000000000005</v>
      </c>
      <c r="X1057" s="12">
        <f t="shared" si="369"/>
        <v>285.10000000000002</v>
      </c>
      <c r="Y1057" s="12">
        <f t="shared" si="369"/>
        <v>278.60000000000002</v>
      </c>
      <c r="Z1057" s="12">
        <f t="shared" si="369"/>
        <v>288.7</v>
      </c>
      <c r="AA1057" s="12">
        <f>SUM(AA762:AA765)</f>
        <v>321.81700000000001</v>
      </c>
      <c r="AB1057" s="12">
        <f>SUM(AB762:AB765)</f>
        <v>335.02800000000002</v>
      </c>
      <c r="AC1057" s="12">
        <f>SUM(AC762:AC765)</f>
        <v>362.79399999999998</v>
      </c>
      <c r="AD1057" s="12">
        <f>SUM(AD762:AD765)</f>
        <v>376.95450000000005</v>
      </c>
      <c r="AE1057" s="12">
        <f>SUM(AE762:AE765)</f>
        <v>387.584</v>
      </c>
      <c r="AF1057" s="12">
        <f>+AE1057*100/AE$1053</f>
        <v>38.63784990828615</v>
      </c>
      <c r="AG1057" s="12">
        <f>+Z1057*100/Z$1053</f>
        <v>35.237397778591486</v>
      </c>
    </row>
    <row r="1058" spans="1:35" ht="25.5" x14ac:dyDescent="0.2">
      <c r="A1058" s="204" t="s">
        <v>557</v>
      </c>
      <c r="B1058" s="67"/>
      <c r="M1058" s="244">
        <f t="shared" ref="M1058:AE1058" si="370">+M793</f>
        <v>88031</v>
      </c>
      <c r="N1058" s="246">
        <f t="shared" si="370"/>
        <v>100964</v>
      </c>
      <c r="O1058" s="246">
        <f t="shared" si="370"/>
        <v>113707</v>
      </c>
      <c r="P1058" s="246">
        <f t="shared" si="370"/>
        <v>123914</v>
      </c>
      <c r="Q1058" s="255">
        <f t="shared" si="370"/>
        <v>136354</v>
      </c>
      <c r="R1058" s="243">
        <f t="shared" si="370"/>
        <v>145997</v>
      </c>
      <c r="S1058" s="245">
        <f t="shared" si="370"/>
        <v>158597</v>
      </c>
      <c r="T1058" s="245">
        <f t="shared" si="370"/>
        <v>172277</v>
      </c>
      <c r="U1058" s="245">
        <f t="shared" si="370"/>
        <v>183081</v>
      </c>
      <c r="V1058" s="245">
        <f t="shared" si="370"/>
        <v>190331</v>
      </c>
      <c r="W1058" s="245">
        <f t="shared" si="370"/>
        <v>200692</v>
      </c>
      <c r="X1058" s="245">
        <f t="shared" si="370"/>
        <v>213281</v>
      </c>
      <c r="Y1058" s="245">
        <f t="shared" si="370"/>
        <v>230877</v>
      </c>
      <c r="Z1058" s="245">
        <f t="shared" si="370"/>
        <v>241787</v>
      </c>
      <c r="AA1058" s="245">
        <f t="shared" si="370"/>
        <v>253162</v>
      </c>
      <c r="AB1058" s="245">
        <f t="shared" si="370"/>
        <v>263877</v>
      </c>
      <c r="AC1058" s="245">
        <f t="shared" si="370"/>
        <v>279336</v>
      </c>
      <c r="AD1058" s="245">
        <f t="shared" si="370"/>
        <v>311879</v>
      </c>
      <c r="AE1058" s="245">
        <f t="shared" si="370"/>
        <v>344495</v>
      </c>
      <c r="AF1058" s="205"/>
    </row>
    <row r="1059" spans="1:35" ht="25.5" x14ac:dyDescent="0.2">
      <c r="A1059" s="204" t="s">
        <v>558</v>
      </c>
      <c r="B1059" s="67"/>
      <c r="M1059" s="244"/>
      <c r="N1059" s="246"/>
      <c r="O1059" s="246"/>
      <c r="P1059" s="246"/>
      <c r="Q1059" s="255"/>
      <c r="R1059" s="244"/>
      <c r="S1059" s="246"/>
      <c r="T1059" s="246"/>
      <c r="U1059" s="246">
        <f t="shared" ref="U1059:AE1059" si="371">+U825</f>
        <v>114962</v>
      </c>
      <c r="V1059" s="246">
        <f t="shared" si="371"/>
        <v>119698</v>
      </c>
      <c r="W1059" s="246">
        <f t="shared" si="371"/>
        <v>131076</v>
      </c>
      <c r="X1059" s="246">
        <f t="shared" si="371"/>
        <v>141281</v>
      </c>
      <c r="Y1059" s="246">
        <f t="shared" si="371"/>
        <v>148830</v>
      </c>
      <c r="Z1059" s="246">
        <f t="shared" si="371"/>
        <v>158371</v>
      </c>
      <c r="AA1059" s="246">
        <f t="shared" si="371"/>
        <v>165821</v>
      </c>
      <c r="AB1059" s="246">
        <f t="shared" si="371"/>
        <v>172840</v>
      </c>
      <c r="AC1059" s="246">
        <f t="shared" si="371"/>
        <v>185759</v>
      </c>
      <c r="AD1059" s="246">
        <f t="shared" si="371"/>
        <v>207399.092</v>
      </c>
      <c r="AE1059" s="246">
        <f t="shared" si="371"/>
        <v>229089</v>
      </c>
      <c r="AF1059" s="205"/>
    </row>
    <row r="1060" spans="1:35" x14ac:dyDescent="0.2">
      <c r="A1060" s="198" t="s">
        <v>559</v>
      </c>
      <c r="B1060" s="67"/>
      <c r="M1060" s="256"/>
      <c r="N1060" s="253"/>
      <c r="O1060" s="253"/>
      <c r="P1060" s="257"/>
      <c r="Q1060" s="258"/>
    </row>
    <row r="1061" spans="1:35" x14ac:dyDescent="0.2">
      <c r="A1061" s="204" t="s">
        <v>556</v>
      </c>
      <c r="B1061" s="67"/>
      <c r="I1061" s="7">
        <f t="shared" ref="I1061:Z1061" si="372">+I659</f>
        <v>105.1</v>
      </c>
      <c r="J1061" s="7">
        <f t="shared" si="372"/>
        <v>95.6</v>
      </c>
      <c r="K1061" s="7">
        <f t="shared" si="372"/>
        <v>103.9</v>
      </c>
      <c r="L1061" s="7">
        <f t="shared" si="372"/>
        <v>103</v>
      </c>
      <c r="M1061" s="7">
        <f t="shared" si="372"/>
        <v>89.2</v>
      </c>
      <c r="N1061" s="7">
        <f t="shared" si="372"/>
        <v>113.7</v>
      </c>
      <c r="O1061" s="7">
        <f t="shared" si="372"/>
        <v>83.1</v>
      </c>
      <c r="P1061" s="7">
        <f t="shared" si="372"/>
        <v>102.6</v>
      </c>
      <c r="Q1061" s="7">
        <f t="shared" si="372"/>
        <v>153.69999999999999</v>
      </c>
      <c r="R1061" s="7">
        <f t="shared" si="372"/>
        <v>94.1</v>
      </c>
      <c r="S1061" s="7">
        <f t="shared" si="372"/>
        <v>94</v>
      </c>
      <c r="T1061" s="7">
        <f t="shared" si="372"/>
        <v>78.599999999999994</v>
      </c>
      <c r="U1061" s="7">
        <f t="shared" si="372"/>
        <v>157.1</v>
      </c>
      <c r="V1061" s="7">
        <f t="shared" si="372"/>
        <v>88.9</v>
      </c>
      <c r="W1061" s="7">
        <f t="shared" si="372"/>
        <v>75.099999999999994</v>
      </c>
      <c r="X1061" s="7">
        <f t="shared" si="372"/>
        <v>116.5</v>
      </c>
      <c r="Y1061" s="7">
        <f t="shared" si="372"/>
        <v>77.2</v>
      </c>
      <c r="Z1061" s="7">
        <f t="shared" si="372"/>
        <v>115.7</v>
      </c>
      <c r="AA1061" s="7">
        <f>+AA659</f>
        <v>116.2</v>
      </c>
      <c r="AB1061" s="7">
        <f>+AB659</f>
        <v>99.5</v>
      </c>
      <c r="AC1061" s="7">
        <f>+AC659</f>
        <v>113</v>
      </c>
      <c r="AD1061" s="7">
        <f>+AD659</f>
        <v>92.6</v>
      </c>
      <c r="AE1061" s="7">
        <f>+AE659</f>
        <v>104.6</v>
      </c>
      <c r="AF1061" s="7"/>
    </row>
    <row r="1062" spans="1:35" x14ac:dyDescent="0.2">
      <c r="A1062" s="204" t="s">
        <v>873</v>
      </c>
      <c r="B1062" s="67"/>
      <c r="I1062" s="7">
        <f t="shared" ref="I1062:Z1062" si="373">+I506*100/H440</f>
        <v>102.03948627497634</v>
      </c>
      <c r="J1062" s="7">
        <f t="shared" si="373"/>
        <v>77.662907984721301</v>
      </c>
      <c r="K1062" s="7">
        <f t="shared" si="373"/>
        <v>103.15507868266363</v>
      </c>
      <c r="L1062" s="7">
        <f t="shared" si="373"/>
        <v>100.18894631374894</v>
      </c>
      <c r="M1062" s="7">
        <f t="shared" si="373"/>
        <v>105.06679929454187</v>
      </c>
      <c r="N1062" s="7">
        <f t="shared" si="373"/>
        <v>75.471759210536973</v>
      </c>
      <c r="O1062" s="7">
        <f t="shared" si="373"/>
        <v>111.18985840635192</v>
      </c>
      <c r="P1062" s="7">
        <f t="shared" si="373"/>
        <v>100.27570078619553</v>
      </c>
      <c r="Q1062" s="7">
        <f t="shared" si="373"/>
        <v>92.483481786111057</v>
      </c>
      <c r="R1062" s="7">
        <f t="shared" si="373"/>
        <v>96.557488057140205</v>
      </c>
      <c r="S1062" s="7">
        <f t="shared" si="373"/>
        <v>106.43771442230639</v>
      </c>
      <c r="T1062" s="7">
        <f t="shared" si="373"/>
        <v>96.023795540090788</v>
      </c>
      <c r="U1062" s="7">
        <f t="shared" si="373"/>
        <v>77.814678988802498</v>
      </c>
      <c r="V1062" s="7">
        <f t="shared" si="373"/>
        <v>113.60777447174979</v>
      </c>
      <c r="W1062" s="7">
        <f t="shared" si="373"/>
        <v>103.94920088105576</v>
      </c>
      <c r="X1062" s="7">
        <f t="shared" si="373"/>
        <v>87.432021708629037</v>
      </c>
      <c r="Y1062" s="7">
        <f t="shared" si="373"/>
        <v>103.35864959583645</v>
      </c>
      <c r="Z1062" s="7">
        <f t="shared" si="373"/>
        <v>93.640130719704146</v>
      </c>
      <c r="AA1062" s="7">
        <f>+AA506*100/Z440</f>
        <v>101.87920861760898</v>
      </c>
      <c r="AB1062" s="7">
        <f>+AB506*100/AA440</f>
        <v>107.14918024158111</v>
      </c>
      <c r="AC1062" s="7">
        <f>+AC506*100/AB440</f>
        <v>103.16056498839822</v>
      </c>
      <c r="AD1062" s="7">
        <f>+AD506*100/AC440</f>
        <v>100.83869094039825</v>
      </c>
      <c r="AE1062" s="7">
        <f>+AE506*100/AD440</f>
        <v>104.81008609354943</v>
      </c>
      <c r="AF1062" s="7"/>
    </row>
    <row r="1063" spans="1:35" x14ac:dyDescent="0.2">
      <c r="A1063" s="204" t="s">
        <v>874</v>
      </c>
      <c r="B1063" s="67"/>
      <c r="I1063" s="7">
        <f t="shared" ref="I1063:Z1063" si="374">+(I512+I513+I514+I515)*100/(H446+H447+H448+H449)</f>
        <v>90.865047845634948</v>
      </c>
      <c r="J1063" s="7">
        <f t="shared" si="374"/>
        <v>107.41322656357863</v>
      </c>
      <c r="K1063" s="7">
        <f t="shared" si="374"/>
        <v>105.18702286966654</v>
      </c>
      <c r="L1063" s="7">
        <f t="shared" si="374"/>
        <v>92.832080111628628</v>
      </c>
      <c r="M1063" s="7">
        <f t="shared" si="374"/>
        <v>77.077966698372833</v>
      </c>
      <c r="N1063" s="7">
        <f t="shared" si="374"/>
        <v>108.65273633826617</v>
      </c>
      <c r="O1063" s="7">
        <f t="shared" si="374"/>
        <v>104.98795023596888</v>
      </c>
      <c r="P1063" s="7">
        <f t="shared" si="374"/>
        <v>108.71054404674123</v>
      </c>
      <c r="Q1063" s="7">
        <f t="shared" si="374"/>
        <v>108.37255602575856</v>
      </c>
      <c r="R1063" s="7">
        <f t="shared" si="374"/>
        <v>100.18404738998963</v>
      </c>
      <c r="S1063" s="7">
        <f t="shared" si="374"/>
        <v>106.01255517765395</v>
      </c>
      <c r="T1063" s="7">
        <f t="shared" si="374"/>
        <v>100.83610219914377</v>
      </c>
      <c r="U1063" s="7">
        <f t="shared" si="374"/>
        <v>101.61487020835688</v>
      </c>
      <c r="V1063" s="7">
        <f t="shared" si="374"/>
        <v>80.724551586113904</v>
      </c>
      <c r="W1063" s="7">
        <f t="shared" si="374"/>
        <v>102.46170860799269</v>
      </c>
      <c r="X1063" s="7">
        <f t="shared" si="374"/>
        <v>86.480678619867817</v>
      </c>
      <c r="Y1063" s="7">
        <f t="shared" si="374"/>
        <v>98.343510171762702</v>
      </c>
      <c r="Z1063" s="7">
        <f t="shared" si="374"/>
        <v>85.843650206477193</v>
      </c>
      <c r="AA1063" s="7">
        <f>+(AA512+AA513+AA514+AA515)*100/(Z446+Z447+Z448+Z449)</f>
        <v>108.19843028563355</v>
      </c>
      <c r="AB1063" s="7">
        <f>+(AB512+AB513+AB514+AB515)*100/(AA446+AA447+AA448+AA449)</f>
        <v>106.47657925742425</v>
      </c>
      <c r="AC1063" s="7">
        <f>+(AC512+AC513+AC514+AC515)*100/(AB446+AB447+AB448+AB449)</f>
        <v>102.74178166243372</v>
      </c>
      <c r="AD1063" s="7">
        <f>+(AD512+AD513+AD514+AD515)*100/(AC446+AC447+AC448+AC449)</f>
        <v>106.70667810919835</v>
      </c>
      <c r="AE1063" s="7">
        <f>+(AE512+AE513+AE514+AE515)*100/(AD446+AD447+AD448+AD449)</f>
        <v>99.228337625362528</v>
      </c>
      <c r="AF1063" s="7"/>
    </row>
    <row r="1064" spans="1:35" x14ac:dyDescent="0.2">
      <c r="A1064" s="204" t="s">
        <v>875</v>
      </c>
      <c r="B1064" s="67"/>
      <c r="I1064" s="7">
        <f t="shared" ref="I1064:Z1064" si="375">+I518*100/H452</f>
        <v>103.10463034888041</v>
      </c>
      <c r="J1064" s="7">
        <f t="shared" si="375"/>
        <v>117.84044759984808</v>
      </c>
      <c r="K1064" s="7">
        <f t="shared" si="375"/>
        <v>100.97627180501937</v>
      </c>
      <c r="L1064" s="7">
        <f t="shared" si="375"/>
        <v>99.736911213502992</v>
      </c>
      <c r="M1064" s="7">
        <f t="shared" si="375"/>
        <v>117.07248891459417</v>
      </c>
      <c r="N1064" s="7">
        <f t="shared" si="375"/>
        <v>99.659306620222367</v>
      </c>
      <c r="O1064" s="7">
        <f t="shared" si="375"/>
        <v>102.14853826683425</v>
      </c>
      <c r="P1064" s="7">
        <f t="shared" si="375"/>
        <v>109.83918298664076</v>
      </c>
      <c r="Q1064" s="7">
        <f t="shared" si="375"/>
        <v>108.86452839445603</v>
      </c>
      <c r="R1064" s="7">
        <f t="shared" si="375"/>
        <v>102.85609888174463</v>
      </c>
      <c r="S1064" s="7">
        <f t="shared" si="375"/>
        <v>113.8556615804941</v>
      </c>
      <c r="T1064" s="7">
        <f t="shared" si="375"/>
        <v>107.22743626512334</v>
      </c>
      <c r="U1064" s="7">
        <f t="shared" si="375"/>
        <v>100.36945476131895</v>
      </c>
      <c r="V1064" s="7">
        <f t="shared" si="375"/>
        <v>52.055200222213635</v>
      </c>
      <c r="W1064" s="7">
        <f t="shared" si="375"/>
        <v>118.358859788431</v>
      </c>
      <c r="X1064" s="7">
        <f t="shared" si="375"/>
        <v>100.96387423037895</v>
      </c>
      <c r="Y1064" s="7">
        <f t="shared" si="375"/>
        <v>101.17471364421131</v>
      </c>
      <c r="Z1064" s="7">
        <f t="shared" si="375"/>
        <v>104.19025137800628</v>
      </c>
      <c r="AA1064" s="7">
        <f>+AA518*100/Z452</f>
        <v>99.173467371812407</v>
      </c>
      <c r="AB1064" s="7">
        <f>+AB518*100/AA452</f>
        <v>106.81770989142485</v>
      </c>
      <c r="AC1064" s="7">
        <f>+AC518*100/AB452</f>
        <v>104.40544125842838</v>
      </c>
      <c r="AD1064" s="7">
        <f>+AD518*100/AC452</f>
        <v>105.20546849660774</v>
      </c>
      <c r="AE1064" s="7">
        <f>+AE518*100/AD452</f>
        <v>106.36667218634432</v>
      </c>
      <c r="AF1064" s="7"/>
    </row>
    <row r="1065" spans="1:35" x14ac:dyDescent="0.2">
      <c r="A1065" s="204" t="s">
        <v>876</v>
      </c>
      <c r="B1065" s="67"/>
      <c r="I1065" s="7">
        <f t="shared" ref="I1065:Z1065" si="376">+(I521+I522+I523+I524)*100/(H455+H456+H457+H458)</f>
        <v>129.79470227692067</v>
      </c>
      <c r="J1065" s="7">
        <f t="shared" si="376"/>
        <v>148.55592277605518</v>
      </c>
      <c r="K1065" s="7">
        <f t="shared" si="376"/>
        <v>127.0952576882809</v>
      </c>
      <c r="L1065" s="7">
        <f t="shared" si="376"/>
        <v>127.76773757983284</v>
      </c>
      <c r="M1065" s="7">
        <f t="shared" si="376"/>
        <v>123.57866406481249</v>
      </c>
      <c r="N1065" s="7">
        <f t="shared" si="376"/>
        <v>110.80506357034785</v>
      </c>
      <c r="O1065" s="7">
        <f t="shared" si="376"/>
        <v>111.03337450476748</v>
      </c>
      <c r="P1065" s="7">
        <f t="shared" si="376"/>
        <v>118.63931215401418</v>
      </c>
      <c r="Q1065" s="7">
        <f t="shared" si="376"/>
        <v>111.74608663983162</v>
      </c>
      <c r="R1065" s="7">
        <f t="shared" si="376"/>
        <v>115.85428113877363</v>
      </c>
      <c r="S1065" s="7">
        <f t="shared" si="376"/>
        <v>106.46954279044596</v>
      </c>
      <c r="T1065" s="7">
        <f t="shared" si="376"/>
        <v>114.27753913687978</v>
      </c>
      <c r="U1065" s="7">
        <f t="shared" si="376"/>
        <v>95.917344705350558</v>
      </c>
      <c r="V1065" s="7">
        <f t="shared" si="376"/>
        <v>80.678668022652602</v>
      </c>
      <c r="W1065" s="7">
        <f t="shared" si="376"/>
        <v>116.51289055757867</v>
      </c>
      <c r="X1065" s="7">
        <f t="shared" si="376"/>
        <v>112.96384419186708</v>
      </c>
      <c r="Y1065" s="7">
        <f t="shared" si="376"/>
        <v>96.793048550789635</v>
      </c>
      <c r="Z1065" s="7">
        <f t="shared" si="376"/>
        <v>103.93825262517241</v>
      </c>
      <c r="AA1065" s="7">
        <f>+(AA521+AA522+AA523+AA524)*100/(Z455+Z456+Z457+Z458)</f>
        <v>110.88746183808821</v>
      </c>
      <c r="AB1065" s="7">
        <f>+(AB521+AB522+AB523+AB524)*100/(AA455+AA456+AA457+AA458)</f>
        <v>112.55130614638188</v>
      </c>
      <c r="AC1065" s="7">
        <f>+(AC521+AC522+AC523+AC524)*100/(AB455+AB456+AB457+AB458)</f>
        <v>96.722491980404925</v>
      </c>
      <c r="AD1065" s="7">
        <f>+(AD521+AD522+AD523+AD524)*100/(AC455+AC456+AC457+AC458)</f>
        <v>103.61599029338301</v>
      </c>
      <c r="AE1065" s="7">
        <f>+(AE521+AE522+AE523+AE524)*100/(AD455+AD456+AD457+AD458)</f>
        <v>97.833958249320034</v>
      </c>
      <c r="AF1065" s="7"/>
    </row>
    <row r="1066" spans="1:35" ht="27" x14ac:dyDescent="0.2">
      <c r="A1066" s="198" t="s">
        <v>877</v>
      </c>
      <c r="B1066" s="67"/>
      <c r="M1066" s="242"/>
      <c r="N1066" s="248"/>
      <c r="O1066" s="248"/>
      <c r="P1066" s="248"/>
      <c r="Q1066" s="242"/>
      <c r="AH1066" s="3" t="s">
        <v>836</v>
      </c>
      <c r="AI1066" s="3" t="s">
        <v>746</v>
      </c>
    </row>
    <row r="1067" spans="1:35" x14ac:dyDescent="0.2">
      <c r="A1067" s="204" t="s">
        <v>556</v>
      </c>
      <c r="B1067" s="67"/>
      <c r="L1067" s="76">
        <f t="shared" ref="L1067:Z1067" si="377">+(L994+L1012)/L1041</f>
        <v>1.8790410014754153E-2</v>
      </c>
      <c r="M1067" s="76">
        <f t="shared" si="377"/>
        <v>1.4795765038531096E-2</v>
      </c>
      <c r="N1067" s="76">
        <f t="shared" si="377"/>
        <v>1.3146119256409083E-2</v>
      </c>
      <c r="O1067" s="76">
        <f t="shared" si="377"/>
        <v>1.2596637073649516E-2</v>
      </c>
      <c r="P1067" s="76">
        <f t="shared" si="377"/>
        <v>1.0669501198550802E-2</v>
      </c>
      <c r="Q1067" s="76">
        <f t="shared" si="377"/>
        <v>9.0914451277113537E-3</v>
      </c>
      <c r="R1067" s="76">
        <f t="shared" si="377"/>
        <v>5.1780103520588155E-3</v>
      </c>
      <c r="S1067" s="76">
        <f t="shared" si="377"/>
        <v>4.5588001816131343E-3</v>
      </c>
      <c r="T1067" s="76">
        <f t="shared" si="377"/>
        <v>3.9497100840286932E-3</v>
      </c>
      <c r="U1067" s="76">
        <f t="shared" si="377"/>
        <v>3.8130760455915924E-3</v>
      </c>
      <c r="V1067" s="76">
        <f t="shared" si="377"/>
        <v>3.8678686826090079E-3</v>
      </c>
      <c r="W1067" s="76">
        <f t="shared" si="377"/>
        <v>3.3161421854658586E-3</v>
      </c>
      <c r="X1067" s="76">
        <f t="shared" si="377"/>
        <v>3.0182282171252041E-3</v>
      </c>
      <c r="Y1067" s="76">
        <f t="shared" si="377"/>
        <v>4.0184292217073344E-3</v>
      </c>
      <c r="Z1067" s="76">
        <f t="shared" si="377"/>
        <v>4.2445712661055134E-3</v>
      </c>
      <c r="AA1067" s="76">
        <f t="shared" ref="AA1067:AE1068" si="378">+(AA994+AA1012)/AA1041</f>
        <v>3.800983292529338E-3</v>
      </c>
      <c r="AB1067" s="76">
        <f t="shared" si="378"/>
        <v>3.4352602513155099E-3</v>
      </c>
      <c r="AC1067" s="76">
        <f t="shared" si="378"/>
        <v>3.0933632639064865E-3</v>
      </c>
      <c r="AD1067" s="76">
        <f t="shared" si="378"/>
        <v>3.0759446488053985E-3</v>
      </c>
      <c r="AE1067" s="76">
        <f t="shared" si="378"/>
        <v>2.9576220637824676E-3</v>
      </c>
      <c r="AF1067" s="12">
        <v>100</v>
      </c>
      <c r="AG1067" s="12">
        <v>100</v>
      </c>
      <c r="AH1067" s="60">
        <f>+AE1067/Z1067</f>
        <v>0.69680113216620587</v>
      </c>
      <c r="AI1067" s="60">
        <f>+Z1067/M1067</f>
        <v>0.28687744466418674</v>
      </c>
    </row>
    <row r="1068" spans="1:35" x14ac:dyDescent="0.2">
      <c r="A1068" s="204" t="s">
        <v>873</v>
      </c>
      <c r="B1068" s="67"/>
      <c r="L1068" s="76">
        <f t="shared" ref="L1068:Z1068" si="379">+(L995+L1013)/L1042</f>
        <v>5.0347194568016222E-2</v>
      </c>
      <c r="M1068" s="76">
        <f t="shared" si="379"/>
        <v>4.1486107494231435E-2</v>
      </c>
      <c r="N1068" s="76">
        <f t="shared" si="379"/>
        <v>3.5262921149169853E-2</v>
      </c>
      <c r="O1068" s="76">
        <f t="shared" si="379"/>
        <v>3.3005384551858662E-2</v>
      </c>
      <c r="P1068" s="76">
        <f t="shared" si="379"/>
        <v>3.1739151129290287E-2</v>
      </c>
      <c r="Q1068" s="76">
        <f t="shared" si="379"/>
        <v>2.9604320938773653E-2</v>
      </c>
      <c r="R1068" s="76">
        <f t="shared" si="379"/>
        <v>2.1204428847557941E-2</v>
      </c>
      <c r="S1068" s="76">
        <f t="shared" si="379"/>
        <v>1.8620275745183063E-2</v>
      </c>
      <c r="T1068" s="76">
        <f t="shared" si="379"/>
        <v>1.7177182671886063E-2</v>
      </c>
      <c r="U1068" s="76">
        <f t="shared" si="379"/>
        <v>1.7660757532768998E-2</v>
      </c>
      <c r="V1068" s="76">
        <f t="shared" si="379"/>
        <v>1.6432571857079983E-2</v>
      </c>
      <c r="W1068" s="76">
        <f t="shared" si="379"/>
        <v>1.7280860949283751E-2</v>
      </c>
      <c r="X1068" s="76">
        <f t="shared" si="379"/>
        <v>1.5544351242329583E-2</v>
      </c>
      <c r="Y1068" s="76">
        <f t="shared" si="379"/>
        <v>1.4987182154982478E-2</v>
      </c>
      <c r="Z1068" s="76">
        <f t="shared" si="379"/>
        <v>1.4172576886799669E-2</v>
      </c>
      <c r="AA1068" s="76">
        <f t="shared" si="378"/>
        <v>1.5324702484770398E-2</v>
      </c>
      <c r="AB1068" s="76">
        <f t="shared" si="378"/>
        <v>1.3677804554465316E-2</v>
      </c>
      <c r="AC1068" s="76">
        <f t="shared" si="378"/>
        <v>1.1218190141048304E-2</v>
      </c>
      <c r="AD1068" s="76">
        <f t="shared" si="378"/>
        <v>1.1241147555168871E-2</v>
      </c>
      <c r="AE1068" s="76">
        <f t="shared" si="378"/>
        <v>1.0661517186565456E-2</v>
      </c>
      <c r="AF1068" s="7">
        <f>+AE1068*100/AE$1067</f>
        <v>360.47598228052738</v>
      </c>
      <c r="AG1068" s="12">
        <f>+Z1068*100/Z$1067</f>
        <v>333.89890281671057</v>
      </c>
      <c r="AH1068" s="60">
        <f>+AE1068/Z1068</f>
        <v>0.75226384529235379</v>
      </c>
      <c r="AI1068" s="60">
        <f>+Z1068/M1068</f>
        <v>0.34162223796894753</v>
      </c>
    </row>
    <row r="1069" spans="1:35" x14ac:dyDescent="0.2">
      <c r="A1069" s="204" t="s">
        <v>874</v>
      </c>
      <c r="B1069" s="67"/>
      <c r="L1069" s="76">
        <f t="shared" ref="L1069:Z1069" si="380">+(L998+L1016)/L1043</f>
        <v>3.1114281694525601E-2</v>
      </c>
      <c r="M1069" s="76">
        <f t="shared" si="380"/>
        <v>2.4287032750176716E-2</v>
      </c>
      <c r="N1069" s="76">
        <f t="shared" si="380"/>
        <v>2.2057633017474595E-2</v>
      </c>
      <c r="O1069" s="76">
        <f t="shared" si="380"/>
        <v>2.2161413717692355E-2</v>
      </c>
      <c r="P1069" s="76">
        <f t="shared" si="380"/>
        <v>1.918279089077355E-2</v>
      </c>
      <c r="Q1069" s="76">
        <f t="shared" si="380"/>
        <v>1.6035406573947388E-2</v>
      </c>
      <c r="R1069" s="76">
        <f t="shared" si="380"/>
        <v>7.7859428332416264E-3</v>
      </c>
      <c r="S1069" s="76">
        <f t="shared" si="380"/>
        <v>7.0689165080804585E-3</v>
      </c>
      <c r="T1069" s="76">
        <f t="shared" si="380"/>
        <v>5.6630808444221416E-3</v>
      </c>
      <c r="U1069" s="76">
        <f t="shared" si="380"/>
        <v>4.635324240265754E-3</v>
      </c>
      <c r="V1069" s="76">
        <f t="shared" si="380"/>
        <v>5.1155370338820099E-3</v>
      </c>
      <c r="W1069" s="76">
        <f t="shared" si="380"/>
        <v>4.430305737173605E-3</v>
      </c>
      <c r="X1069" s="76">
        <f t="shared" si="380"/>
        <v>4.0645407711390712E-3</v>
      </c>
      <c r="Y1069" s="76">
        <f t="shared" si="380"/>
        <v>7.2130818326366572E-3</v>
      </c>
      <c r="Z1069" s="76">
        <f t="shared" si="380"/>
        <v>8.3886366681972767E-3</v>
      </c>
      <c r="AA1069" s="76">
        <f t="shared" ref="AA1069:AE1071" si="381">+(AA998+AA1016)/AA1043</f>
        <v>7.153563154908095E-3</v>
      </c>
      <c r="AB1069" s="76">
        <f t="shared" si="381"/>
        <v>7.5270702000672114E-3</v>
      </c>
      <c r="AC1069" s="76">
        <f t="shared" si="381"/>
        <v>7.3900489872226766E-3</v>
      </c>
      <c r="AD1069" s="76">
        <f t="shared" si="381"/>
        <v>7.1993040582633994E-3</v>
      </c>
      <c r="AE1069" s="76">
        <f t="shared" si="381"/>
        <v>6.7871303521653175E-3</v>
      </c>
      <c r="AF1069" s="7">
        <f>+AE1069*100/AE$1067</f>
        <v>229.4792980914315</v>
      </c>
      <c r="AG1069" s="12">
        <f>+Z1069*100/Z$1067</f>
        <v>197.63213154609213</v>
      </c>
      <c r="AH1069" s="60">
        <f>+AE1069/Z1069</f>
        <v>0.8090862223055223</v>
      </c>
      <c r="AI1069" s="60">
        <f>+Z1069/M1069</f>
        <v>0.34539569960995914</v>
      </c>
    </row>
    <row r="1070" spans="1:35" x14ac:dyDescent="0.2">
      <c r="A1070" s="204" t="s">
        <v>875</v>
      </c>
      <c r="B1070" s="67"/>
      <c r="L1070" s="76">
        <f t="shared" ref="L1070:Z1070" si="382">+(L999+L1017)/L1044</f>
        <v>1.0608262802050936E-2</v>
      </c>
      <c r="M1070" s="76">
        <f t="shared" si="382"/>
        <v>6.2771310834386085E-3</v>
      </c>
      <c r="N1070" s="76">
        <f t="shared" si="382"/>
        <v>5.4444186222325514E-3</v>
      </c>
      <c r="O1070" s="76">
        <f t="shared" si="382"/>
        <v>4.6498100325987196E-3</v>
      </c>
      <c r="P1070" s="76">
        <f t="shared" si="382"/>
        <v>4.4498305171793949E-3</v>
      </c>
      <c r="Q1070" s="76">
        <f t="shared" si="382"/>
        <v>3.4107269006667371E-3</v>
      </c>
      <c r="R1070" s="76">
        <f t="shared" si="382"/>
        <v>2.3238273603486824E-3</v>
      </c>
      <c r="S1070" s="76">
        <f t="shared" si="382"/>
        <v>2.2053428749697008E-3</v>
      </c>
      <c r="T1070" s="76">
        <f t="shared" si="382"/>
        <v>2.1632446174176933E-3</v>
      </c>
      <c r="U1070" s="76">
        <f t="shared" si="382"/>
        <v>2.0804929820315162E-3</v>
      </c>
      <c r="V1070" s="76">
        <f t="shared" si="382"/>
        <v>2.6627627397115823E-3</v>
      </c>
      <c r="W1070" s="76">
        <f t="shared" si="382"/>
        <v>1.9166053929760298E-3</v>
      </c>
      <c r="X1070" s="76">
        <f t="shared" si="382"/>
        <v>1.6105697082283953E-3</v>
      </c>
      <c r="Y1070" s="76">
        <f t="shared" si="382"/>
        <v>1.7439769284727173E-3</v>
      </c>
      <c r="Z1070" s="76">
        <f t="shared" si="382"/>
        <v>2.9201106624010069E-3</v>
      </c>
      <c r="AA1070" s="76">
        <f t="shared" si="381"/>
        <v>2.2826012456264558E-3</v>
      </c>
      <c r="AB1070" s="76">
        <f t="shared" si="381"/>
        <v>1.5828909000386916E-3</v>
      </c>
      <c r="AC1070" s="76">
        <f t="shared" si="381"/>
        <v>1.3015269388341045E-3</v>
      </c>
      <c r="AD1070" s="76">
        <f t="shared" si="381"/>
        <v>9.8321644107646948E-4</v>
      </c>
      <c r="AE1070" s="76">
        <f t="shared" si="381"/>
        <v>8.7466775133378943E-4</v>
      </c>
      <c r="AF1070" s="7">
        <f>+AE1070*100/AE$1067</f>
        <v>29.573344141718611</v>
      </c>
      <c r="AG1070" s="12">
        <f>+Z1070*100/Z$1067</f>
        <v>68.796363150247501</v>
      </c>
      <c r="AH1070" s="60">
        <f>+AE1070/Z1070</f>
        <v>0.29953239875320686</v>
      </c>
      <c r="AI1070" s="60">
        <f>+Z1070/M1070</f>
        <v>0.46519829259346485</v>
      </c>
    </row>
    <row r="1071" spans="1:35" x14ac:dyDescent="0.2">
      <c r="A1071" s="204" t="s">
        <v>876</v>
      </c>
      <c r="B1071" s="67"/>
      <c r="L1071" s="76">
        <f t="shared" ref="L1071:Z1071" si="383">+(L1000+L1018)/L1045</f>
        <v>2.3789216818863876E-3</v>
      </c>
      <c r="M1071" s="76">
        <f t="shared" si="383"/>
        <v>1.8954889320665904E-3</v>
      </c>
      <c r="N1071" s="76">
        <f t="shared" si="383"/>
        <v>1.6987851891392832E-3</v>
      </c>
      <c r="O1071" s="76">
        <f t="shared" si="383"/>
        <v>1.4801185478360895E-3</v>
      </c>
      <c r="P1071" s="76">
        <f t="shared" si="383"/>
        <v>1.1663893707449362E-3</v>
      </c>
      <c r="Q1071" s="76">
        <f t="shared" si="383"/>
        <v>9.6367376580821834E-4</v>
      </c>
      <c r="R1071" s="76">
        <f t="shared" si="383"/>
        <v>5.2432808914812607E-4</v>
      </c>
      <c r="S1071" s="76">
        <f t="shared" si="383"/>
        <v>4.2608277130025412E-4</v>
      </c>
      <c r="T1071" s="76">
        <f t="shared" si="383"/>
        <v>3.9447237690846981E-4</v>
      </c>
      <c r="U1071" s="76">
        <f t="shared" si="383"/>
        <v>3.5702661799711895E-4</v>
      </c>
      <c r="V1071" s="76">
        <f t="shared" si="383"/>
        <v>3.646730284540915E-4</v>
      </c>
      <c r="W1071" s="76">
        <f t="shared" si="383"/>
        <v>2.9693063499019784E-4</v>
      </c>
      <c r="X1071" s="76">
        <f t="shared" si="383"/>
        <v>2.1333124591660656E-4</v>
      </c>
      <c r="Y1071" s="76">
        <f t="shared" si="383"/>
        <v>2.8134919954952672E-4</v>
      </c>
      <c r="Z1071" s="76">
        <f t="shared" si="383"/>
        <v>2.609874472842485E-4</v>
      </c>
      <c r="AA1071" s="76">
        <f t="shared" si="381"/>
        <v>2.5284774655908495E-4</v>
      </c>
      <c r="AB1071" s="76">
        <f t="shared" si="381"/>
        <v>2.4879363317799314E-4</v>
      </c>
      <c r="AC1071" s="76">
        <f t="shared" si="381"/>
        <v>2.5821856897599376E-4</v>
      </c>
      <c r="AD1071" s="76">
        <f t="shared" si="381"/>
        <v>2.6774354505353657E-4</v>
      </c>
      <c r="AE1071" s="76">
        <f t="shared" si="381"/>
        <v>2.5922447538068762E-4</v>
      </c>
      <c r="AF1071" s="7">
        <f>+AE1071*100/AE$1067</f>
        <v>8.764624748882504</v>
      </c>
      <c r="AG1071" s="12">
        <f>+Z1071*100/Z$1067</f>
        <v>6.1487351942546162</v>
      </c>
      <c r="AH1071" s="60">
        <f>+AE1071/Z1071</f>
        <v>0.99324499349717466</v>
      </c>
      <c r="AI1071" s="60">
        <f>+Z1071/M1071</f>
        <v>0.13768872129456453</v>
      </c>
    </row>
    <row r="1072" spans="1:35" x14ac:dyDescent="0.2">
      <c r="A1072" s="206"/>
      <c r="B1072" s="67"/>
      <c r="L1072" s="76"/>
      <c r="M1072" s="76"/>
      <c r="N1072" s="76"/>
      <c r="O1072" s="76"/>
      <c r="P1072" s="76"/>
      <c r="Q1072" s="76"/>
      <c r="R1072" s="76"/>
      <c r="S1072" s="11" t="s">
        <v>35</v>
      </c>
      <c r="T1072" s="11" t="s">
        <v>35</v>
      </c>
      <c r="U1072" s="11" t="s">
        <v>35</v>
      </c>
      <c r="V1072" s="11" t="s">
        <v>35</v>
      </c>
      <c r="W1072" s="11" t="s">
        <v>35</v>
      </c>
      <c r="X1072" s="76"/>
      <c r="Y1072" s="11" t="s">
        <v>170</v>
      </c>
      <c r="Z1072" s="11" t="s">
        <v>170</v>
      </c>
      <c r="AA1072" s="11" t="s">
        <v>170</v>
      </c>
      <c r="AB1072" s="11" t="s">
        <v>170</v>
      </c>
      <c r="AC1072" s="11" t="s">
        <v>170</v>
      </c>
    </row>
    <row r="1073" spans="1:37" x14ac:dyDescent="0.2">
      <c r="A1073" s="120"/>
      <c r="B1073" s="67"/>
      <c r="S1073" s="121" t="s">
        <v>173</v>
      </c>
      <c r="T1073" s="121" t="s">
        <v>572</v>
      </c>
      <c r="U1073" s="3" t="s">
        <v>573</v>
      </c>
      <c r="V1073" s="3" t="s">
        <v>577</v>
      </c>
      <c r="W1073" s="3" t="s">
        <v>578</v>
      </c>
      <c r="Y1073" s="121" t="s">
        <v>757</v>
      </c>
      <c r="Z1073" s="121" t="s">
        <v>753</v>
      </c>
      <c r="AA1073" s="3" t="s">
        <v>754</v>
      </c>
      <c r="AB1073" s="3" t="s">
        <v>755</v>
      </c>
      <c r="AC1073" s="3" t="s">
        <v>756</v>
      </c>
    </row>
    <row r="1074" spans="1:37" x14ac:dyDescent="0.2">
      <c r="A1074" s="112" t="s">
        <v>385</v>
      </c>
      <c r="B1074" s="67"/>
      <c r="K1074" s="99"/>
      <c r="L1074" s="99"/>
      <c r="M1074" s="99"/>
      <c r="N1074" s="99"/>
      <c r="O1074" s="99"/>
      <c r="P1074" s="99"/>
      <c r="Q1074" s="99"/>
      <c r="R1074" s="13"/>
      <c r="S1074" s="207">
        <v>23174243</v>
      </c>
      <c r="T1074" s="208">
        <v>2857198</v>
      </c>
      <c r="U1074" s="13">
        <f>+L1080</f>
        <v>5828182</v>
      </c>
      <c r="V1074" s="13">
        <f>+L1083</f>
        <v>1756536</v>
      </c>
      <c r="W1074" s="13">
        <f>+L1089</f>
        <v>10905918</v>
      </c>
      <c r="X1074" s="13"/>
      <c r="Y1074" s="208">
        <v>23854769</v>
      </c>
      <c r="Z1074" s="208">
        <v>2960349</v>
      </c>
      <c r="AA1074" s="13">
        <f>+AE1079</f>
        <v>5804407</v>
      </c>
      <c r="AB1074" s="13">
        <f>+AE1082</f>
        <v>1800926</v>
      </c>
      <c r="AC1074" s="13">
        <f>SUM(AE1083:AE1087)</f>
        <v>11378138</v>
      </c>
      <c r="AE1074" s="208">
        <v>1845791</v>
      </c>
      <c r="AF1074" s="209">
        <v>249931</v>
      </c>
      <c r="AG1074" s="209">
        <v>51487</v>
      </c>
      <c r="AH1074" s="209">
        <v>13693</v>
      </c>
      <c r="AI1074" s="209">
        <v>13948</v>
      </c>
      <c r="AJ1074" s="209">
        <v>544</v>
      </c>
      <c r="AK1074" s="209">
        <v>171347</v>
      </c>
    </row>
    <row r="1075" spans="1:37" x14ac:dyDescent="0.2">
      <c r="A1075" s="112" t="s">
        <v>386</v>
      </c>
      <c r="B1075" s="67"/>
      <c r="K1075" s="99"/>
      <c r="L1075" s="208">
        <v>1984254</v>
      </c>
      <c r="M1075" s="209">
        <v>328592</v>
      </c>
      <c r="N1075" s="209">
        <v>49870</v>
      </c>
      <c r="O1075" s="209">
        <v>13519</v>
      </c>
      <c r="P1075" s="209">
        <v>10787</v>
      </c>
      <c r="Q1075" s="209">
        <v>751</v>
      </c>
      <c r="R1075" s="209">
        <v>255167</v>
      </c>
      <c r="S1075" s="13">
        <f>+S1074-S1076</f>
        <v>17754836</v>
      </c>
      <c r="T1075" s="13">
        <f>+T1074-T1076</f>
        <v>2344738</v>
      </c>
      <c r="U1075" s="13">
        <f>+U1074-U1076</f>
        <v>4382548</v>
      </c>
      <c r="V1075" s="13">
        <f>+V1074-V1076</f>
        <v>1276965</v>
      </c>
      <c r="W1075" s="13">
        <f>+W1074-W1076</f>
        <v>8556062</v>
      </c>
      <c r="X1075" s="13"/>
      <c r="Y1075" s="13">
        <f>+Y1074-Y1076</f>
        <v>18135375</v>
      </c>
      <c r="Z1075" s="13">
        <f>+Z1074-Z1076</f>
        <v>2399752</v>
      </c>
      <c r="AA1075" s="13">
        <f>+AA1074-AA1076</f>
        <v>4418895</v>
      </c>
      <c r="AB1075" s="13">
        <f>+AB1074-AB1076</f>
        <v>1280979</v>
      </c>
      <c r="AC1075" s="13">
        <f>+AC1074-AC1076</f>
        <v>8799847</v>
      </c>
      <c r="AE1075" s="208">
        <v>1393906</v>
      </c>
      <c r="AF1075" s="209">
        <v>210486</v>
      </c>
      <c r="AG1075" s="209">
        <v>61035</v>
      </c>
      <c r="AH1075" s="209">
        <v>17151</v>
      </c>
      <c r="AI1075" s="209">
        <v>6860</v>
      </c>
      <c r="AJ1075" s="209">
        <v>633</v>
      </c>
      <c r="AK1075" s="209">
        <v>126073</v>
      </c>
    </row>
    <row r="1076" spans="1:37" x14ac:dyDescent="0.2">
      <c r="A1076" s="112" t="s">
        <v>381</v>
      </c>
      <c r="B1076" s="67"/>
      <c r="K1076" s="99"/>
      <c r="L1076" s="208">
        <v>1288723</v>
      </c>
      <c r="M1076" s="209">
        <v>183647</v>
      </c>
      <c r="N1076" s="209">
        <v>60132</v>
      </c>
      <c r="O1076" s="209">
        <v>17936</v>
      </c>
      <c r="P1076" s="209">
        <v>5057</v>
      </c>
      <c r="Q1076" s="209">
        <v>643</v>
      </c>
      <c r="R1076" s="209">
        <v>101165</v>
      </c>
      <c r="S1076" s="13">
        <v>5419407</v>
      </c>
      <c r="T1076" s="200">
        <v>512460</v>
      </c>
      <c r="U1076" s="13">
        <f>+M1080</f>
        <v>1445634</v>
      </c>
      <c r="V1076" s="13">
        <f>+M1083</f>
        <v>479571</v>
      </c>
      <c r="W1076" s="13">
        <f>+M1089</f>
        <v>2349856</v>
      </c>
      <c r="X1076" s="13"/>
      <c r="Y1076" s="208">
        <v>5719394</v>
      </c>
      <c r="Z1076" s="200">
        <v>560597</v>
      </c>
      <c r="AA1076" s="13">
        <f>+AF1079</f>
        <v>1385512</v>
      </c>
      <c r="AB1076" s="13">
        <f>+AF1082</f>
        <v>519947</v>
      </c>
      <c r="AC1076" s="13">
        <f>+AF1088</f>
        <v>2578291</v>
      </c>
      <c r="AE1076" s="208">
        <v>830419</v>
      </c>
      <c r="AF1076" s="209">
        <v>385303</v>
      </c>
      <c r="AG1076" s="209">
        <v>107453</v>
      </c>
      <c r="AH1076" s="209">
        <v>31570</v>
      </c>
      <c r="AI1076" s="209">
        <v>5787</v>
      </c>
      <c r="AJ1076" s="209">
        <v>856</v>
      </c>
      <c r="AK1076" s="209">
        <v>241349</v>
      </c>
    </row>
    <row r="1077" spans="1:37" x14ac:dyDescent="0.2">
      <c r="A1077" s="112" t="s">
        <v>367</v>
      </c>
      <c r="B1077" s="67"/>
      <c r="K1077" s="99"/>
      <c r="L1077" s="208">
        <v>871018</v>
      </c>
      <c r="M1077" s="209">
        <v>427800</v>
      </c>
      <c r="N1077" s="209">
        <v>102578</v>
      </c>
      <c r="O1077" s="209">
        <v>32159</v>
      </c>
      <c r="P1077" s="209">
        <v>5783</v>
      </c>
      <c r="Q1077" s="209">
        <v>663</v>
      </c>
      <c r="R1077" s="209">
        <v>287943</v>
      </c>
      <c r="S1077" s="13">
        <v>2108503</v>
      </c>
      <c r="T1077" s="13">
        <v>273740</v>
      </c>
      <c r="U1077" s="13">
        <f>+N1080</f>
        <v>417533</v>
      </c>
      <c r="V1077" s="13">
        <f>+N1083</f>
        <v>258528</v>
      </c>
      <c r="W1077" s="13">
        <f>+N1089</f>
        <v>804794</v>
      </c>
      <c r="X1077" s="13"/>
      <c r="Y1077" s="13">
        <v>2162599</v>
      </c>
      <c r="Z1077" s="13">
        <v>283091</v>
      </c>
      <c r="AA1077" s="13">
        <f>+AG1079</f>
        <v>434934</v>
      </c>
      <c r="AB1077" s="13">
        <f>+AG1082</f>
        <v>264604</v>
      </c>
      <c r="AC1077" s="13">
        <f>+AG1088</f>
        <v>826484</v>
      </c>
      <c r="AE1077" s="208">
        <v>1215552</v>
      </c>
      <c r="AF1077" s="209">
        <v>362036</v>
      </c>
      <c r="AG1077" s="209">
        <v>140582</v>
      </c>
      <c r="AH1077" s="209">
        <v>31120</v>
      </c>
      <c r="AI1077" s="209">
        <v>5129</v>
      </c>
      <c r="AJ1077" s="209">
        <v>1347</v>
      </c>
      <c r="AK1077" s="209">
        <v>186552</v>
      </c>
    </row>
    <row r="1078" spans="1:37" x14ac:dyDescent="0.2">
      <c r="A1078" s="112" t="s">
        <v>368</v>
      </c>
      <c r="B1078" s="67"/>
      <c r="K1078" s="99"/>
      <c r="L1078" s="208">
        <v>1182913</v>
      </c>
      <c r="M1078" s="209">
        <v>346621</v>
      </c>
      <c r="N1078" s="209">
        <v>133210</v>
      </c>
      <c r="O1078" s="209">
        <v>30081</v>
      </c>
      <c r="P1078" s="209">
        <v>5885</v>
      </c>
      <c r="Q1078" s="209">
        <v>724</v>
      </c>
      <c r="R1078" s="209">
        <v>178169</v>
      </c>
      <c r="S1078" s="13">
        <v>506435</v>
      </c>
      <c r="T1078" s="13">
        <v>57048</v>
      </c>
      <c r="U1078" s="13">
        <f>+O1080</f>
        <v>111666</v>
      </c>
      <c r="V1078" s="13">
        <f>+O1083</f>
        <v>59638</v>
      </c>
      <c r="W1078" s="13">
        <f>+O1089</f>
        <v>205889</v>
      </c>
      <c r="X1078" s="13"/>
      <c r="Y1078" s="13">
        <v>515139</v>
      </c>
      <c r="Z1078" s="13">
        <v>58791</v>
      </c>
      <c r="AA1078" s="13">
        <f>+AH1079</f>
        <v>111441</v>
      </c>
      <c r="AB1078" s="13">
        <f>+AH1082</f>
        <v>58377</v>
      </c>
      <c r="AC1078" s="13">
        <f>+AH1088</f>
        <v>212642</v>
      </c>
      <c r="AE1078" s="208">
        <v>518739</v>
      </c>
      <c r="AF1078" s="209">
        <v>177756</v>
      </c>
      <c r="AG1078" s="209">
        <v>74377</v>
      </c>
      <c r="AH1078" s="209">
        <v>17907</v>
      </c>
      <c r="AI1078" s="209">
        <v>3268</v>
      </c>
      <c r="AJ1078" s="209">
        <v>639</v>
      </c>
      <c r="AK1078" s="209">
        <v>82843</v>
      </c>
    </row>
    <row r="1079" spans="1:37" x14ac:dyDescent="0.2">
      <c r="A1079" s="113" t="s">
        <v>369</v>
      </c>
      <c r="B1079" s="67"/>
      <c r="K1079" s="99"/>
      <c r="L1079" s="208">
        <v>501274</v>
      </c>
      <c r="M1079" s="209">
        <v>158974</v>
      </c>
      <c r="N1079" s="209">
        <v>71743</v>
      </c>
      <c r="O1079" s="209">
        <v>17971</v>
      </c>
      <c r="P1079" s="209">
        <v>3739</v>
      </c>
      <c r="Q1079" s="209">
        <v>470</v>
      </c>
      <c r="R1079" s="209">
        <v>65991</v>
      </c>
      <c r="S1079" s="13">
        <v>106658</v>
      </c>
      <c r="T1079" s="13">
        <v>12491</v>
      </c>
      <c r="U1079" s="13">
        <f>+P1080</f>
        <v>31251</v>
      </c>
      <c r="V1079" s="13">
        <f>+P1083</f>
        <v>9502</v>
      </c>
      <c r="W1079" s="13">
        <f>+P1089</f>
        <v>41672</v>
      </c>
      <c r="X1079" s="13"/>
      <c r="Y1079" s="13">
        <v>110973</v>
      </c>
      <c r="Z1079" s="13">
        <v>11052</v>
      </c>
      <c r="AA1079" s="13">
        <f>+AI1079</f>
        <v>34992</v>
      </c>
      <c r="AB1079" s="13">
        <f>+AI1082</f>
        <v>8433</v>
      </c>
      <c r="AC1079" s="13">
        <f>+AI1088</f>
        <v>45132</v>
      </c>
      <c r="AE1079" s="122">
        <f t="shared" ref="AE1079:AK1079" si="384">SUM(AE1074:AE1078)</f>
        <v>5804407</v>
      </c>
      <c r="AF1079" s="122">
        <f t="shared" si="384"/>
        <v>1385512</v>
      </c>
      <c r="AG1079" s="122">
        <f t="shared" si="384"/>
        <v>434934</v>
      </c>
      <c r="AH1079" s="122">
        <f t="shared" si="384"/>
        <v>111441</v>
      </c>
      <c r="AI1079" s="122">
        <f t="shared" si="384"/>
        <v>34992</v>
      </c>
      <c r="AJ1079" s="122">
        <f t="shared" si="384"/>
        <v>4019</v>
      </c>
      <c r="AK1079" s="122">
        <f t="shared" si="384"/>
        <v>808164</v>
      </c>
    </row>
    <row r="1080" spans="1:37" x14ac:dyDescent="0.2">
      <c r="A1080" s="112" t="s">
        <v>370</v>
      </c>
      <c r="B1080" s="67"/>
      <c r="K1080" s="99"/>
      <c r="L1080" s="99">
        <f>SUM(L1075:L1079)</f>
        <v>5828182</v>
      </c>
      <c r="M1080" s="99">
        <f t="shared" ref="M1080:R1080" si="385">SUM(M1075:M1079)</f>
        <v>1445634</v>
      </c>
      <c r="N1080" s="99">
        <f t="shared" si="385"/>
        <v>417533</v>
      </c>
      <c r="O1080" s="99">
        <f t="shared" si="385"/>
        <v>111666</v>
      </c>
      <c r="P1080" s="99">
        <f t="shared" si="385"/>
        <v>31251</v>
      </c>
      <c r="Q1080" s="99">
        <f t="shared" si="385"/>
        <v>3251</v>
      </c>
      <c r="R1080" s="99">
        <f t="shared" si="385"/>
        <v>888435</v>
      </c>
      <c r="S1080" s="13">
        <v>32937</v>
      </c>
      <c r="T1080" s="13">
        <v>3262</v>
      </c>
      <c r="U1080" s="13">
        <f>+Q1080</f>
        <v>3251</v>
      </c>
      <c r="V1080" s="13">
        <f>+Q1083</f>
        <v>1109</v>
      </c>
      <c r="W1080" s="13">
        <f>+Q1089</f>
        <v>4180</v>
      </c>
      <c r="X1080" s="13"/>
      <c r="Y1080" s="13">
        <v>24395</v>
      </c>
      <c r="Z1080" s="13">
        <v>2602</v>
      </c>
      <c r="AA1080" s="13">
        <f>+AJ1079</f>
        <v>4019</v>
      </c>
      <c r="AB1080" s="13">
        <f>+AJ1082</f>
        <v>2422</v>
      </c>
      <c r="AC1080" s="13">
        <f>+AJ1088</f>
        <v>7273</v>
      </c>
      <c r="AE1080" s="208">
        <v>725516</v>
      </c>
      <c r="AF1080" s="209">
        <v>129643</v>
      </c>
      <c r="AG1080" s="209">
        <v>66751</v>
      </c>
      <c r="AH1080" s="209">
        <v>18940</v>
      </c>
      <c r="AI1080" s="209">
        <v>3283</v>
      </c>
      <c r="AJ1080" s="209">
        <v>686</v>
      </c>
      <c r="AK1080" s="209">
        <v>41355</v>
      </c>
    </row>
    <row r="1081" spans="1:37" x14ac:dyDescent="0.2">
      <c r="A1081" s="112" t="s">
        <v>371</v>
      </c>
      <c r="B1081" s="67"/>
      <c r="K1081" s="99"/>
      <c r="L1081" s="208">
        <v>724717</v>
      </c>
      <c r="M1081" s="209">
        <v>114140</v>
      </c>
      <c r="N1081" s="209">
        <v>63485</v>
      </c>
      <c r="O1081" s="209">
        <v>20719</v>
      </c>
      <c r="P1081" s="209">
        <v>3403</v>
      </c>
      <c r="Q1081" s="209">
        <v>474</v>
      </c>
      <c r="R1081" s="209">
        <v>27007</v>
      </c>
      <c r="S1081" s="13">
        <f>+S1076-S1077-S1078-S1079+S1080</f>
        <v>2730748</v>
      </c>
      <c r="T1081" s="13">
        <f>+T1076-T1077-T1078-T1079+T1080</f>
        <v>172443</v>
      </c>
      <c r="U1081" s="13">
        <f>+U1076-U1077-U1078-U1079+U1080</f>
        <v>888435</v>
      </c>
      <c r="V1081" s="13">
        <f>+V1076-V1077-V1078-V1079+V1080</f>
        <v>153012</v>
      </c>
      <c r="W1081" s="13">
        <f>+W1076-W1077-W1078-W1079+W1080</f>
        <v>1301681</v>
      </c>
      <c r="X1081" s="13"/>
      <c r="Y1081" s="13">
        <f>+Y1076-Y1077-Y1078-Y1079+Y1080</f>
        <v>2955078</v>
      </c>
      <c r="Z1081" s="13">
        <f>+Z1076-Z1077-Z1078-Z1079+Z1080</f>
        <v>210265</v>
      </c>
      <c r="AA1081" s="13">
        <f>+AA1076-AA1077-AA1078-AA1079+AA1080</f>
        <v>808164</v>
      </c>
      <c r="AB1081" s="13">
        <f>+AB1076-AB1077-AB1078-AB1079+AB1080</f>
        <v>190955</v>
      </c>
      <c r="AC1081" s="13">
        <f>+AC1076-AC1077-AC1078-AC1079+AC1080</f>
        <v>1501306</v>
      </c>
      <c r="AE1081" s="208">
        <v>1075410</v>
      </c>
      <c r="AF1081" s="209">
        <v>390304</v>
      </c>
      <c r="AG1081" s="209">
        <v>197853</v>
      </c>
      <c r="AH1081" s="209">
        <v>39437</v>
      </c>
      <c r="AI1081" s="209">
        <v>5150</v>
      </c>
      <c r="AJ1081" s="209">
        <v>1736</v>
      </c>
      <c r="AK1081" s="209">
        <v>149600</v>
      </c>
    </row>
    <row r="1082" spans="1:37" x14ac:dyDescent="0.2">
      <c r="A1082" s="112" t="s">
        <v>387</v>
      </c>
      <c r="B1082" s="67"/>
      <c r="K1082" s="99"/>
      <c r="L1082" s="208">
        <v>1031819</v>
      </c>
      <c r="M1082" s="209">
        <v>365431</v>
      </c>
      <c r="N1082" s="209">
        <v>195043</v>
      </c>
      <c r="O1082" s="209">
        <v>38919</v>
      </c>
      <c r="P1082" s="209">
        <v>6099</v>
      </c>
      <c r="Q1082" s="209">
        <v>635</v>
      </c>
      <c r="R1082" s="209">
        <v>126005</v>
      </c>
      <c r="S1082" s="12">
        <f t="shared" ref="S1082:W1084" si="386">+S1077*100/(S$1076+S$1080)</f>
        <v>38.671496149179141</v>
      </c>
      <c r="T1082" s="12">
        <f t="shared" si="386"/>
        <v>53.078984414083557</v>
      </c>
      <c r="U1082" s="12">
        <f t="shared" si="386"/>
        <v>28.817539004130762</v>
      </c>
      <c r="V1082" s="12">
        <f t="shared" si="386"/>
        <v>53.783806274444537</v>
      </c>
      <c r="W1082" s="12">
        <f t="shared" si="386"/>
        <v>34.187837399258122</v>
      </c>
      <c r="X1082" s="12"/>
      <c r="Y1082" s="12">
        <f t="shared" ref="Y1082:AA1084" si="387">+Y1077*100/(Y$1076+Y$1080)</f>
        <v>37.651087113401971</v>
      </c>
      <c r="Z1082" s="12">
        <f t="shared" si="387"/>
        <v>50.264826464535624</v>
      </c>
      <c r="AA1082" s="12">
        <f t="shared" si="387"/>
        <v>31.30077702476591</v>
      </c>
      <c r="AB1082" s="12">
        <f t="shared" ref="AB1082:AC1084" si="388">+AB1077*100/(AB$1076+AB$1080)</f>
        <v>50.654613884055138</v>
      </c>
      <c r="AC1082" s="12">
        <f t="shared" si="388"/>
        <v>31.965327487542371</v>
      </c>
      <c r="AE1082" s="122">
        <f>+AE1081+AE1080</f>
        <v>1800926</v>
      </c>
      <c r="AF1082" s="122">
        <f t="shared" ref="AF1082:AK1082" si="389">+AF1081+AF1080</f>
        <v>519947</v>
      </c>
      <c r="AG1082" s="122">
        <f t="shared" si="389"/>
        <v>264604</v>
      </c>
      <c r="AH1082" s="122">
        <f t="shared" si="389"/>
        <v>58377</v>
      </c>
      <c r="AI1082" s="122">
        <f t="shared" si="389"/>
        <v>8433</v>
      </c>
      <c r="AJ1082" s="122">
        <f t="shared" si="389"/>
        <v>2422</v>
      </c>
      <c r="AK1082" s="122">
        <f t="shared" si="389"/>
        <v>190955</v>
      </c>
    </row>
    <row r="1083" spans="1:37" x14ac:dyDescent="0.2">
      <c r="A1083" s="112" t="s">
        <v>368</v>
      </c>
      <c r="B1083" s="67"/>
      <c r="K1083" s="99"/>
      <c r="L1083" s="99">
        <f>+L1082+L1081</f>
        <v>1756536</v>
      </c>
      <c r="M1083" s="99">
        <f t="shared" ref="M1083:R1083" si="390">+M1082+M1081</f>
        <v>479571</v>
      </c>
      <c r="N1083" s="99">
        <f t="shared" si="390"/>
        <v>258528</v>
      </c>
      <c r="O1083" s="99">
        <f t="shared" si="390"/>
        <v>59638</v>
      </c>
      <c r="P1083" s="99">
        <f t="shared" si="390"/>
        <v>9502</v>
      </c>
      <c r="Q1083" s="99">
        <f t="shared" si="390"/>
        <v>1109</v>
      </c>
      <c r="R1083" s="99">
        <f t="shared" si="390"/>
        <v>153012</v>
      </c>
      <c r="S1083" s="12">
        <f t="shared" si="386"/>
        <v>9.2883904610567498</v>
      </c>
      <c r="T1083" s="12">
        <f t="shared" si="386"/>
        <v>11.061773591198358</v>
      </c>
      <c r="U1083" s="12">
        <f t="shared" si="386"/>
        <v>7.7070298885004673</v>
      </c>
      <c r="V1083" s="12">
        <f t="shared" si="386"/>
        <v>12.407006740451028</v>
      </c>
      <c r="W1083" s="12">
        <f t="shared" si="386"/>
        <v>8.7462128871436118</v>
      </c>
      <c r="X1083" s="12"/>
      <c r="Y1083" s="12">
        <f t="shared" si="387"/>
        <v>8.968626807147686</v>
      </c>
      <c r="Z1083" s="12">
        <f t="shared" si="387"/>
        <v>10.43876143245993</v>
      </c>
      <c r="AA1083" s="12">
        <f t="shared" si="387"/>
        <v>8.0200441731778565</v>
      </c>
      <c r="AB1083" s="12">
        <f t="shared" si="388"/>
        <v>11.17543345795788</v>
      </c>
      <c r="AC1083" s="12">
        <f t="shared" si="388"/>
        <v>8.2242017602349051</v>
      </c>
      <c r="AE1083" s="208">
        <v>2905835</v>
      </c>
      <c r="AF1083" s="209">
        <v>502867</v>
      </c>
      <c r="AG1083" s="209">
        <v>178078</v>
      </c>
      <c r="AH1083" s="209">
        <v>45337</v>
      </c>
      <c r="AI1083" s="209">
        <v>8743</v>
      </c>
      <c r="AJ1083" s="209">
        <v>1406</v>
      </c>
      <c r="AK1083" s="209">
        <v>272115</v>
      </c>
    </row>
    <row r="1084" spans="1:37" x14ac:dyDescent="0.2">
      <c r="A1084" s="113" t="s">
        <v>369</v>
      </c>
      <c r="B1084" s="67"/>
      <c r="K1084" s="99"/>
      <c r="L1084" s="208">
        <v>3352711</v>
      </c>
      <c r="M1084" s="209">
        <v>506392</v>
      </c>
      <c r="N1084" s="209">
        <v>186088</v>
      </c>
      <c r="O1084" s="209">
        <v>47158</v>
      </c>
      <c r="P1084" s="209">
        <v>10214</v>
      </c>
      <c r="Q1084" s="209">
        <v>689</v>
      </c>
      <c r="R1084" s="209">
        <v>263621</v>
      </c>
      <c r="S1084" s="12">
        <f t="shared" si="386"/>
        <v>1.9561861834102912</v>
      </c>
      <c r="T1084" s="12">
        <f t="shared" si="386"/>
        <v>2.4220413323457213</v>
      </c>
      <c r="U1084" s="12">
        <f t="shared" si="386"/>
        <v>2.1568999610044965</v>
      </c>
      <c r="V1084" s="12">
        <f t="shared" si="386"/>
        <v>1.9767828909045519</v>
      </c>
      <c r="W1084" s="12">
        <f t="shared" si="386"/>
        <v>1.7702363090454012</v>
      </c>
      <c r="X1084" s="12"/>
      <c r="Y1084" s="12">
        <f t="shared" si="387"/>
        <v>1.9320521697437005</v>
      </c>
      <c r="Z1084" s="12">
        <f t="shared" si="387"/>
        <v>1.9623614388519866</v>
      </c>
      <c r="AA1084" s="12">
        <f t="shared" si="387"/>
        <v>2.5182597581486128</v>
      </c>
      <c r="AB1084" s="12">
        <f t="shared" si="388"/>
        <v>1.6143760445202529</v>
      </c>
      <c r="AC1084" s="12">
        <f t="shared" si="388"/>
        <v>1.7455379174524397</v>
      </c>
      <c r="AE1084" s="208">
        <v>969968</v>
      </c>
      <c r="AF1084" s="209">
        <v>249413</v>
      </c>
      <c r="AG1084" s="209">
        <v>107321</v>
      </c>
      <c r="AH1084" s="209">
        <v>27912</v>
      </c>
      <c r="AI1084" s="209">
        <v>4471</v>
      </c>
      <c r="AJ1084" s="209">
        <v>923</v>
      </c>
      <c r="AK1084" s="209">
        <v>110632</v>
      </c>
    </row>
    <row r="1085" spans="1:37" x14ac:dyDescent="0.2">
      <c r="A1085" s="112" t="s">
        <v>378</v>
      </c>
      <c r="B1085" s="67"/>
      <c r="K1085" s="99"/>
      <c r="L1085" s="208">
        <v>925195</v>
      </c>
      <c r="M1085" s="209">
        <v>223958</v>
      </c>
      <c r="N1085" s="209">
        <v>102723</v>
      </c>
      <c r="O1085" s="209">
        <v>26757</v>
      </c>
      <c r="P1085" s="209">
        <v>4656</v>
      </c>
      <c r="Q1085" s="209">
        <v>707</v>
      </c>
      <c r="R1085" s="209">
        <v>90529</v>
      </c>
      <c r="S1085" s="12">
        <f>+(S1081-S1080)*100/(S$1076+S$1080)</f>
        <v>49.479838396110004</v>
      </c>
      <c r="T1085" s="12">
        <f>+(T1081-T1080)*100/(T$1076+T$1080)</f>
        <v>32.804689348137174</v>
      </c>
      <c r="U1085" s="12">
        <f>+(U1081-U1080)*100/(U$1076+U$1080)</f>
        <v>61.094151709763025</v>
      </c>
      <c r="V1085" s="12">
        <f>+(V1081-V1080)*100/(V$1076+V$1080)</f>
        <v>31.601689273529168</v>
      </c>
      <c r="W1085" s="12">
        <f>+(W1081-W1080)*100/(W$1076+W$1080)</f>
        <v>55.118146026653797</v>
      </c>
      <c r="X1085" s="12"/>
      <c r="Y1085" s="12">
        <f>+(Y1081-Y1080)*100/(Y$1076+Y$1080)</f>
        <v>51.023514269065245</v>
      </c>
      <c r="Z1085" s="12">
        <f>+(Z1081-Z1080)*100/(Z$1076+Z$1080)</f>
        <v>36.872047002924369</v>
      </c>
      <c r="AA1085" s="12">
        <f>+(AA1081-AA1080)*100/(AA$1076+AA$1080)</f>
        <v>57.871684762700511</v>
      </c>
      <c r="AB1085" s="12">
        <f>+(AB1081-AB1080)*100/(AB$1076+AB$1080)</f>
        <v>36.091919696612933</v>
      </c>
      <c r="AC1085" s="12">
        <f>+(AC1081-AC1080)*100/(AC$1076+AC$1080)</f>
        <v>57.783640242515752</v>
      </c>
      <c r="AE1085" s="208">
        <v>2078891</v>
      </c>
      <c r="AF1085" s="209">
        <v>765422</v>
      </c>
      <c r="AG1085" s="209">
        <v>216639</v>
      </c>
      <c r="AH1085" s="209">
        <v>52005</v>
      </c>
      <c r="AI1085" s="209">
        <v>7972</v>
      </c>
      <c r="AJ1085" s="209">
        <v>1981</v>
      </c>
      <c r="AK1085" s="209">
        <v>490787</v>
      </c>
    </row>
    <row r="1086" spans="1:37" x14ac:dyDescent="0.2">
      <c r="A1086" s="112" t="s">
        <v>370</v>
      </c>
      <c r="B1086" s="67"/>
      <c r="K1086" s="99"/>
      <c r="L1086" s="208">
        <v>2092987</v>
      </c>
      <c r="M1086" s="209">
        <v>802053</v>
      </c>
      <c r="N1086" s="209">
        <v>215650</v>
      </c>
      <c r="O1086" s="209">
        <v>52803</v>
      </c>
      <c r="P1086" s="209">
        <v>9526</v>
      </c>
      <c r="Q1086" s="209">
        <v>727</v>
      </c>
      <c r="R1086" s="209">
        <v>524801</v>
      </c>
      <c r="S1086" s="12">
        <f>+S1080*100/(S$1076+S$1080)</f>
        <v>0.60408881024381444</v>
      </c>
      <c r="T1086" s="12">
        <f>+T1080*100/(T$1076+T$1080)</f>
        <v>0.63251131423518869</v>
      </c>
      <c r="U1086" s="12">
        <f>+U1080*100/(U$1076+U$1080)</f>
        <v>0.22437943660124854</v>
      </c>
      <c r="V1086" s="12">
        <f>+V1080*100/(V$1076+V$1080)</f>
        <v>0.2307148206707165</v>
      </c>
      <c r="W1086" s="12">
        <f>+W1080*100/(W$1076+W$1080)</f>
        <v>0.17756737789906357</v>
      </c>
      <c r="X1086" s="12"/>
      <c r="Y1086" s="12">
        <f>+Y1080*100/(Y$1076+Y$1080)</f>
        <v>0.42471964064139545</v>
      </c>
      <c r="Z1086" s="12">
        <f>+Z1080*100/(Z$1076+Z$1080)</f>
        <v>0.46200366122809167</v>
      </c>
      <c r="AA1086" s="12">
        <f>+AA1080*100/(AA$1076+AA$1080)</f>
        <v>0.28923428120711231</v>
      </c>
      <c r="AB1086" s="12">
        <f>+AB1080*100/(AB$1076+AB$1080)</f>
        <v>0.4636569168537949</v>
      </c>
      <c r="AC1086" s="12">
        <f>+AC1080*100/(AC$1076+AC$1080)</f>
        <v>0.28129259225453324</v>
      </c>
      <c r="AE1086" s="208">
        <v>5295461</v>
      </c>
      <c r="AF1086" s="209">
        <v>1020973</v>
      </c>
      <c r="AG1086" s="209">
        <v>307263</v>
      </c>
      <c r="AH1086" s="209">
        <v>82726</v>
      </c>
      <c r="AI1086" s="209">
        <v>23466</v>
      </c>
      <c r="AJ1086" s="209">
        <v>2782</v>
      </c>
      <c r="AK1086" s="209">
        <v>610300</v>
      </c>
    </row>
    <row r="1087" spans="1:37" x14ac:dyDescent="0.2">
      <c r="A1087" s="112" t="s">
        <v>372</v>
      </c>
      <c r="B1087" s="67"/>
      <c r="K1087" s="99"/>
      <c r="L1087" s="208">
        <v>4420025</v>
      </c>
      <c r="M1087" s="209">
        <v>783331</v>
      </c>
      <c r="N1087" s="209">
        <v>283237</v>
      </c>
      <c r="O1087" s="209">
        <v>74274</v>
      </c>
      <c r="P1087" s="209">
        <v>16583</v>
      </c>
      <c r="Q1087" s="209">
        <v>1175</v>
      </c>
      <c r="R1087" s="209">
        <v>410412</v>
      </c>
      <c r="S1087" s="60">
        <f>SUM(S1082:S1086)</f>
        <v>100</v>
      </c>
      <c r="T1087" s="60">
        <f>SUM(T1082:T1086)</f>
        <v>100</v>
      </c>
      <c r="U1087" s="12">
        <f>SUM(U1082:U1086)</f>
        <v>100</v>
      </c>
      <c r="V1087" s="12">
        <f>SUM(V1082:V1086)</f>
        <v>99.999999999999986</v>
      </c>
      <c r="W1087" s="12">
        <f>SUM(W1082:W1086)</f>
        <v>100</v>
      </c>
      <c r="X1087" s="60"/>
      <c r="Y1087" s="60">
        <f>SUM(Y1082:Y1086)</f>
        <v>100</v>
      </c>
      <c r="Z1087" s="60">
        <f>SUM(Z1082:Z1086)</f>
        <v>100</v>
      </c>
      <c r="AA1087" s="12">
        <f>SUM(AA1082:AA1086)</f>
        <v>100</v>
      </c>
      <c r="AB1087" s="12">
        <f>SUM(AB1082:AB1086)</f>
        <v>100</v>
      </c>
      <c r="AC1087" s="12">
        <f>SUM(AC1082:AC1086)</f>
        <v>99.999999999999986</v>
      </c>
      <c r="AE1087" s="208">
        <v>127983</v>
      </c>
      <c r="AF1087" s="209">
        <v>39616</v>
      </c>
      <c r="AG1087" s="209">
        <v>17183</v>
      </c>
      <c r="AH1087" s="209">
        <v>4662</v>
      </c>
      <c r="AI1087" s="209">
        <v>480</v>
      </c>
      <c r="AJ1087" s="209">
        <v>181</v>
      </c>
      <c r="AK1087" s="209">
        <v>17472</v>
      </c>
    </row>
    <row r="1088" spans="1:37" x14ac:dyDescent="0.2">
      <c r="A1088" s="112" t="s">
        <v>373</v>
      </c>
      <c r="B1088" s="67"/>
      <c r="K1088" s="99"/>
      <c r="L1088" s="208">
        <v>115000</v>
      </c>
      <c r="M1088" s="209">
        <v>34122</v>
      </c>
      <c r="N1088" s="209">
        <v>17096</v>
      </c>
      <c r="O1088" s="209">
        <v>4897</v>
      </c>
      <c r="P1088" s="209">
        <v>693</v>
      </c>
      <c r="Q1088" s="209">
        <v>882</v>
      </c>
      <c r="R1088" s="209">
        <v>12318</v>
      </c>
      <c r="S1088" s="60">
        <f>+S1080*100/S1081</f>
        <v>1.2061530393870104</v>
      </c>
      <c r="T1088" s="60">
        <f>+T1080*100/T1081</f>
        <v>1.8916395562591697</v>
      </c>
      <c r="U1088" s="60">
        <f>+U1080*100/U1081</f>
        <v>0.36592435012128066</v>
      </c>
      <c r="V1088" s="60">
        <f>+V1080*100/V1081</f>
        <v>0.72477975583614362</v>
      </c>
      <c r="W1088" s="60">
        <f>+W1080*100/W1081</f>
        <v>0.32112322450738701</v>
      </c>
      <c r="X1088" s="60"/>
      <c r="Y1088" s="60">
        <f>+Y1080*100/Y1081</f>
        <v>0.82552812480753468</v>
      </c>
      <c r="Z1088" s="60">
        <f>+Z1080*100/Z1081</f>
        <v>1.2374860295341592</v>
      </c>
      <c r="AA1088" s="60">
        <f>+AA1080*100/AA1081</f>
        <v>0.49730005295954782</v>
      </c>
      <c r="AB1088" s="60">
        <f>+AB1080*100/AB1081</f>
        <v>1.2683616558875128</v>
      </c>
      <c r="AC1088" s="60">
        <f>+AC1080*100/AC1081</f>
        <v>0.48444487666072072</v>
      </c>
      <c r="AE1088" s="122">
        <f>SUM(AE1083:AE1087)</f>
        <v>11378138</v>
      </c>
      <c r="AF1088" s="122">
        <f t="shared" ref="AF1088:AK1088" si="391">SUM(AF1083:AF1087)</f>
        <v>2578291</v>
      </c>
      <c r="AG1088" s="122">
        <f t="shared" si="391"/>
        <v>826484</v>
      </c>
      <c r="AH1088" s="122">
        <f t="shared" si="391"/>
        <v>212642</v>
      </c>
      <c r="AI1088" s="122">
        <f t="shared" si="391"/>
        <v>45132</v>
      </c>
      <c r="AJ1088" s="122">
        <f t="shared" si="391"/>
        <v>7273</v>
      </c>
      <c r="AK1088" s="122">
        <f t="shared" si="391"/>
        <v>1501306</v>
      </c>
    </row>
    <row r="1089" spans="1:31" x14ac:dyDescent="0.2">
      <c r="A1089" s="112" t="s">
        <v>374</v>
      </c>
      <c r="B1089" s="67"/>
      <c r="K1089" s="99"/>
      <c r="L1089" s="99">
        <f>SUM(L1084:L1088)</f>
        <v>10905918</v>
      </c>
      <c r="M1089" s="99">
        <f t="shared" ref="M1089:R1089" si="392">SUM(M1084:M1088)</f>
        <v>2349856</v>
      </c>
      <c r="N1089" s="99">
        <f t="shared" si="392"/>
        <v>804794</v>
      </c>
      <c r="O1089" s="99">
        <f t="shared" si="392"/>
        <v>205889</v>
      </c>
      <c r="P1089" s="99">
        <f t="shared" si="392"/>
        <v>41672</v>
      </c>
      <c r="Q1089" s="99">
        <f t="shared" si="392"/>
        <v>4180</v>
      </c>
      <c r="R1089" s="99">
        <f t="shared" si="392"/>
        <v>1301681</v>
      </c>
      <c r="S1089" s="60">
        <f>+S1080*100/S1076</f>
        <v>0.60776022173643718</v>
      </c>
      <c r="T1089" s="60">
        <f>+T1080*100/T1076</f>
        <v>0.63653748585255432</v>
      </c>
      <c r="U1089" s="60">
        <f>+U1080*100/U1076</f>
        <v>0.22488403012104033</v>
      </c>
      <c r="V1089" s="60">
        <f>+V1080*100/V1076</f>
        <v>0.23124834487489862</v>
      </c>
      <c r="W1089" s="60">
        <f>+W1080*100/W1076</f>
        <v>0.17788324050495008</v>
      </c>
      <c r="X1089" s="60"/>
      <c r="Y1089" s="60">
        <f>+Y1080*100/Y1076</f>
        <v>0.42653120243158626</v>
      </c>
      <c r="Z1089" s="60">
        <f>+Z1080*100/Z1076</f>
        <v>0.46414804217646544</v>
      </c>
      <c r="AA1089" s="60">
        <f>+AA1080*100/AA1076</f>
        <v>0.29007327255195192</v>
      </c>
      <c r="AB1089" s="60">
        <f>+AB1080*100/AB1076</f>
        <v>0.46581670824141691</v>
      </c>
      <c r="AC1089" s="60">
        <f>+AC1080*100/AC1076</f>
        <v>0.28208607949994785</v>
      </c>
    </row>
    <row r="1090" spans="1:31" x14ac:dyDescent="0.2">
      <c r="A1090" s="112" t="s">
        <v>579</v>
      </c>
      <c r="B1090" s="67"/>
      <c r="S1090" s="104">
        <f>+S1079/S1080</f>
        <v>3.2382427057716248</v>
      </c>
      <c r="T1090" s="104">
        <f>+T1079/T1080</f>
        <v>3.8292458614347025</v>
      </c>
      <c r="U1090" s="104">
        <f>+U1079/U1080</f>
        <v>9.6127345432174707</v>
      </c>
      <c r="V1090" s="104">
        <f>+V1079/V1080</f>
        <v>8.5680793507664568</v>
      </c>
      <c r="W1090" s="104">
        <f>+W1079/W1080</f>
        <v>9.9693779904306226</v>
      </c>
      <c r="Y1090" s="104">
        <f>+Y1079/Y1080</f>
        <v>4.5490059438409514</v>
      </c>
      <c r="Z1090" s="104">
        <f>+Z1079/Z1080</f>
        <v>4.2475019215987704</v>
      </c>
      <c r="AA1090" s="104">
        <f>+AA1079/AA1080</f>
        <v>8.7066434436426974</v>
      </c>
      <c r="AB1090" s="104">
        <f>+AB1079/AB1080</f>
        <v>3.4818331957060282</v>
      </c>
      <c r="AC1090" s="104">
        <f>+AC1079/AC1080</f>
        <v>6.2054172968513681</v>
      </c>
    </row>
    <row r="1091" spans="1:31" x14ac:dyDescent="0.2">
      <c r="A1091" s="112" t="s">
        <v>582</v>
      </c>
      <c r="B1091" s="67"/>
      <c r="S1091" s="13">
        <v>1437825</v>
      </c>
      <c r="T1091" s="13">
        <v>123693</v>
      </c>
      <c r="U1091" s="13">
        <f>47913+64802+77693+66632+91809</f>
        <v>348849</v>
      </c>
      <c r="V1091" s="13">
        <f>30415+89616</f>
        <v>120031</v>
      </c>
      <c r="W1091" s="13">
        <f>65573+63772+92438+550481+12948</f>
        <v>785212</v>
      </c>
      <c r="Y1091" s="210">
        <v>1681405</v>
      </c>
      <c r="Z1091" s="211">
        <v>130097</v>
      </c>
      <c r="AA1091" s="13">
        <v>390449</v>
      </c>
      <c r="AB1091" s="13">
        <v>122071</v>
      </c>
      <c r="AC1091" s="13">
        <v>848051</v>
      </c>
    </row>
    <row r="1092" spans="1:31" x14ac:dyDescent="0.2">
      <c r="A1092" s="112"/>
      <c r="B1092" s="67"/>
    </row>
    <row r="1093" spans="1:31" x14ac:dyDescent="0.2">
      <c r="A1093" s="112"/>
      <c r="B1093" s="67"/>
    </row>
    <row r="1094" spans="1:31" x14ac:dyDescent="0.2">
      <c r="A1094" s="112"/>
      <c r="B1094" s="67"/>
    </row>
    <row r="1095" spans="1:31" x14ac:dyDescent="0.2">
      <c r="A1095" s="112"/>
      <c r="B1095" s="67"/>
    </row>
    <row r="1096" spans="1:31" x14ac:dyDescent="0.2">
      <c r="A1096" s="112"/>
      <c r="B1096" s="67"/>
    </row>
    <row r="1097" spans="1:31" x14ac:dyDescent="0.2">
      <c r="A1097" s="112"/>
      <c r="B1097" s="67"/>
    </row>
    <row r="1098" spans="1:31" ht="25.5" x14ac:dyDescent="0.2">
      <c r="A1098" s="105" t="s">
        <v>151</v>
      </c>
      <c r="B1098" s="67"/>
      <c r="AE1098" s="3" t="s">
        <v>762</v>
      </c>
    </row>
    <row r="1099" spans="1:31" x14ac:dyDescent="0.2">
      <c r="A1099" s="112" t="s">
        <v>290</v>
      </c>
      <c r="B1099" s="67"/>
      <c r="H1099" s="13">
        <f t="shared" ref="H1099:Z1099" si="393">+H110</f>
        <v>379339</v>
      </c>
      <c r="I1099" s="13">
        <f t="shared" si="393"/>
        <v>485332</v>
      </c>
      <c r="J1099" s="13">
        <f t="shared" si="393"/>
        <v>634958</v>
      </c>
      <c r="K1099" s="13">
        <f t="shared" si="393"/>
        <v>751769</v>
      </c>
      <c r="L1099" s="13">
        <f t="shared" si="393"/>
        <v>789630</v>
      </c>
      <c r="M1099" s="13">
        <f t="shared" si="393"/>
        <v>662086</v>
      </c>
      <c r="N1099" s="13">
        <f t="shared" si="393"/>
        <v>694949</v>
      </c>
      <c r="O1099" s="13">
        <f t="shared" si="393"/>
        <v>776791</v>
      </c>
      <c r="P1099" s="13">
        <f t="shared" si="393"/>
        <v>871360</v>
      </c>
      <c r="Q1099" s="13">
        <f t="shared" si="393"/>
        <v>1041513</v>
      </c>
      <c r="R1099" s="13">
        <f t="shared" si="393"/>
        <v>1107144</v>
      </c>
      <c r="S1099" s="13">
        <f t="shared" si="393"/>
        <v>1156452</v>
      </c>
      <c r="T1099" s="13">
        <f t="shared" si="393"/>
        <v>1476180</v>
      </c>
      <c r="U1099" s="13">
        <f t="shared" si="393"/>
        <v>1646954</v>
      </c>
      <c r="V1099" s="13">
        <f t="shared" si="393"/>
        <v>1642276</v>
      </c>
      <c r="W1099" s="13">
        <f t="shared" si="393"/>
        <v>1610019</v>
      </c>
      <c r="X1099" s="13">
        <f t="shared" si="393"/>
        <v>1583112</v>
      </c>
      <c r="Y1099" s="13">
        <f t="shared" si="393"/>
        <v>1610304</v>
      </c>
      <c r="Z1099" s="13">
        <f t="shared" si="393"/>
        <v>1479859</v>
      </c>
      <c r="AA1099" s="13"/>
      <c r="AB1099" s="13"/>
      <c r="AC1099" s="13"/>
      <c r="AD1099" s="13"/>
      <c r="AE1099" s="12">
        <f t="shared" ref="AE1099:AE1109" si="394">+Z1099*100/Q1099</f>
        <v>142.08742473689719</v>
      </c>
    </row>
    <row r="1100" spans="1:31" x14ac:dyDescent="0.2">
      <c r="A1100" s="112" t="s">
        <v>291</v>
      </c>
      <c r="B1100" s="67"/>
      <c r="I1100" s="13">
        <f t="shared" ref="I1100:Z1100" si="395">+I176</f>
        <v>396417</v>
      </c>
      <c r="J1100" s="13">
        <f t="shared" si="395"/>
        <v>491932</v>
      </c>
      <c r="K1100" s="13">
        <f t="shared" si="395"/>
        <v>636262</v>
      </c>
      <c r="L1100" s="13">
        <f t="shared" si="395"/>
        <v>705296</v>
      </c>
      <c r="M1100" s="13">
        <f t="shared" si="395"/>
        <v>620411</v>
      </c>
      <c r="N1100" s="13">
        <f t="shared" si="395"/>
        <v>640828</v>
      </c>
      <c r="O1100" s="13">
        <f t="shared" si="395"/>
        <v>763666</v>
      </c>
      <c r="P1100" s="13">
        <f t="shared" si="395"/>
        <v>785487</v>
      </c>
      <c r="Q1100" s="13">
        <f t="shared" si="395"/>
        <v>920251</v>
      </c>
      <c r="R1100" s="13">
        <f t="shared" si="395"/>
        <v>962353</v>
      </c>
      <c r="S1100" s="13">
        <f t="shared" si="395"/>
        <v>1042747</v>
      </c>
      <c r="T1100" s="13">
        <f t="shared" si="395"/>
        <v>1287169</v>
      </c>
      <c r="U1100" s="13">
        <f t="shared" si="395"/>
        <v>1400696</v>
      </c>
      <c r="V1100" s="13">
        <f t="shared" si="395"/>
        <v>1578778</v>
      </c>
      <c r="W1100" s="13">
        <f t="shared" si="395"/>
        <v>1541035</v>
      </c>
      <c r="X1100" s="13">
        <f t="shared" si="395"/>
        <v>1528271</v>
      </c>
      <c r="Y1100" s="13">
        <f t="shared" si="395"/>
        <v>1519743</v>
      </c>
      <c r="Z1100" s="13">
        <f t="shared" si="395"/>
        <v>1533584</v>
      </c>
      <c r="AA1100" s="13"/>
      <c r="AB1100" s="13"/>
      <c r="AC1100" s="13"/>
      <c r="AD1100" s="13"/>
      <c r="AE1100" s="12">
        <f t="shared" si="394"/>
        <v>166.64844699978593</v>
      </c>
    </row>
    <row r="1101" spans="1:31" x14ac:dyDescent="0.2">
      <c r="A1101" s="112" t="s">
        <v>292</v>
      </c>
      <c r="B1101" s="67"/>
      <c r="J1101" s="7">
        <f>+J1099*100/J1100</f>
        <v>129.07434360846622</v>
      </c>
      <c r="K1101" s="7">
        <f t="shared" ref="K1101:Z1101" si="396">+K1099*100/K1100</f>
        <v>118.1539994530555</v>
      </c>
      <c r="L1101" s="7">
        <f t="shared" si="396"/>
        <v>111.95724915496473</v>
      </c>
      <c r="M1101" s="7">
        <f t="shared" si="396"/>
        <v>106.71732125961661</v>
      </c>
      <c r="N1101" s="7">
        <f t="shared" si="396"/>
        <v>108.44547991036596</v>
      </c>
      <c r="O1101" s="7">
        <f t="shared" si="396"/>
        <v>101.7186832987196</v>
      </c>
      <c r="P1101" s="7">
        <f t="shared" si="396"/>
        <v>110.93245336969294</v>
      </c>
      <c r="Q1101" s="7">
        <f t="shared" si="396"/>
        <v>113.17705712897894</v>
      </c>
      <c r="R1101" s="7">
        <f t="shared" si="396"/>
        <v>115.04551864024947</v>
      </c>
      <c r="S1101" s="7">
        <f t="shared" si="396"/>
        <v>110.90437085889482</v>
      </c>
      <c r="T1101" s="7">
        <f t="shared" si="396"/>
        <v>114.6842411524827</v>
      </c>
      <c r="U1101" s="7">
        <f t="shared" si="396"/>
        <v>117.58111681621136</v>
      </c>
      <c r="V1101" s="7">
        <f t="shared" si="396"/>
        <v>104.02197142346803</v>
      </c>
      <c r="W1101" s="7">
        <f t="shared" si="396"/>
        <v>104.47647198149296</v>
      </c>
      <c r="X1101" s="7">
        <f t="shared" si="396"/>
        <v>103.58843425020824</v>
      </c>
      <c r="Y1101" s="7">
        <f t="shared" si="396"/>
        <v>105.95896806236317</v>
      </c>
      <c r="Z1101" s="7">
        <f t="shared" si="396"/>
        <v>96.496768354390767</v>
      </c>
      <c r="AA1101" s="7"/>
      <c r="AB1101" s="7"/>
      <c r="AC1101" s="7"/>
      <c r="AD1101" s="7"/>
      <c r="AE1101" s="12">
        <f t="shared" si="394"/>
        <v>85.261775489020735</v>
      </c>
    </row>
    <row r="1102" spans="1:31" x14ac:dyDescent="0.2">
      <c r="A1102" s="112" t="s">
        <v>293</v>
      </c>
      <c r="B1102" s="67"/>
      <c r="H1102" s="13">
        <f t="shared" ref="H1102:Z1102" si="397">+H464</f>
        <v>127126</v>
      </c>
      <c r="I1102" s="13">
        <f t="shared" si="397"/>
        <v>161283</v>
      </c>
      <c r="J1102" s="13">
        <f t="shared" si="397"/>
        <v>237871</v>
      </c>
      <c r="K1102" s="13">
        <f t="shared" si="397"/>
        <v>287257</v>
      </c>
      <c r="L1102" s="13">
        <f t="shared" si="397"/>
        <v>319731</v>
      </c>
      <c r="M1102" s="13">
        <f t="shared" si="397"/>
        <v>329359</v>
      </c>
      <c r="N1102" s="13">
        <f t="shared" si="397"/>
        <v>331820</v>
      </c>
      <c r="O1102" s="13">
        <f t="shared" si="397"/>
        <v>361352</v>
      </c>
      <c r="P1102" s="13">
        <f t="shared" si="397"/>
        <v>380727</v>
      </c>
      <c r="Q1102" s="13">
        <f t="shared" si="397"/>
        <v>451861</v>
      </c>
      <c r="R1102" s="13">
        <f t="shared" si="397"/>
        <v>443984</v>
      </c>
      <c r="S1102" s="13">
        <f t="shared" si="397"/>
        <v>397120</v>
      </c>
      <c r="T1102" s="13">
        <f t="shared" si="397"/>
        <v>574709</v>
      </c>
      <c r="U1102" s="13">
        <f t="shared" si="397"/>
        <v>565817</v>
      </c>
      <c r="V1102" s="13">
        <f t="shared" si="397"/>
        <v>672709</v>
      </c>
      <c r="W1102" s="13">
        <f t="shared" si="397"/>
        <v>633050</v>
      </c>
      <c r="X1102" s="13">
        <f t="shared" si="397"/>
        <v>550100</v>
      </c>
      <c r="Y1102" s="13">
        <f t="shared" si="397"/>
        <v>597057</v>
      </c>
      <c r="Z1102" s="13">
        <f t="shared" si="397"/>
        <v>538625</v>
      </c>
      <c r="AA1102" s="13"/>
      <c r="AB1102" s="13"/>
      <c r="AC1102" s="13"/>
      <c r="AD1102" s="13"/>
      <c r="AE1102" s="12">
        <f t="shared" si="394"/>
        <v>119.20148010118156</v>
      </c>
    </row>
    <row r="1103" spans="1:31" x14ac:dyDescent="0.2">
      <c r="A1103" s="112" t="s">
        <v>294</v>
      </c>
      <c r="B1103" s="67"/>
      <c r="I1103" s="13">
        <f t="shared" ref="I1103:Z1103" si="398">+I530</f>
        <v>133166</v>
      </c>
      <c r="J1103" s="13">
        <f t="shared" si="398"/>
        <v>168048</v>
      </c>
      <c r="K1103" s="13">
        <f t="shared" si="398"/>
        <v>232587</v>
      </c>
      <c r="L1103" s="13">
        <f t="shared" si="398"/>
        <v>281355</v>
      </c>
      <c r="M1103" s="13">
        <f t="shared" si="398"/>
        <v>317161</v>
      </c>
      <c r="N1103" s="13">
        <f t="shared" si="398"/>
        <v>305482</v>
      </c>
      <c r="O1103" s="13">
        <f t="shared" si="398"/>
        <v>317912</v>
      </c>
      <c r="P1103" s="13">
        <f t="shared" si="398"/>
        <v>300842</v>
      </c>
      <c r="Q1103" s="13">
        <f t="shared" si="398"/>
        <v>393861</v>
      </c>
      <c r="R1103" s="13">
        <f t="shared" si="398"/>
        <v>379278</v>
      </c>
      <c r="S1103" s="13">
        <f t="shared" si="398"/>
        <v>457919</v>
      </c>
      <c r="T1103" s="13">
        <f t="shared" si="398"/>
        <v>437319</v>
      </c>
      <c r="U1103" s="13">
        <f t="shared" si="398"/>
        <v>480744</v>
      </c>
      <c r="V1103" s="13">
        <f t="shared" si="398"/>
        <v>589075</v>
      </c>
      <c r="W1103" s="13">
        <f t="shared" si="398"/>
        <v>644530</v>
      </c>
      <c r="X1103" s="13">
        <f t="shared" si="398"/>
        <v>586706</v>
      </c>
      <c r="Y1103" s="13">
        <f t="shared" si="398"/>
        <v>543608</v>
      </c>
      <c r="Z1103" s="13">
        <f t="shared" si="398"/>
        <v>571632</v>
      </c>
      <c r="AA1103" s="13"/>
      <c r="AB1103" s="13"/>
      <c r="AC1103" s="13"/>
      <c r="AD1103" s="13"/>
      <c r="AE1103" s="12">
        <f t="shared" si="394"/>
        <v>145.13546657323269</v>
      </c>
    </row>
    <row r="1104" spans="1:31" x14ac:dyDescent="0.2">
      <c r="A1104" s="112" t="s">
        <v>295</v>
      </c>
      <c r="B1104" s="67"/>
      <c r="J1104" s="7">
        <f>+J1102*100/J1103</f>
        <v>141.54943825573645</v>
      </c>
      <c r="K1104" s="7">
        <f t="shared" ref="K1104:Z1104" si="399">+K1102*100/K1103</f>
        <v>123.50518300678885</v>
      </c>
      <c r="L1104" s="7">
        <f t="shared" si="399"/>
        <v>113.6397078424055</v>
      </c>
      <c r="M1104" s="7">
        <f t="shared" si="399"/>
        <v>103.84599619751482</v>
      </c>
      <c r="N1104" s="7">
        <f t="shared" si="399"/>
        <v>108.62178458959939</v>
      </c>
      <c r="O1104" s="7">
        <f t="shared" si="399"/>
        <v>113.66415863509398</v>
      </c>
      <c r="P1104" s="7">
        <f t="shared" si="399"/>
        <v>126.55380565213633</v>
      </c>
      <c r="Q1104" s="7">
        <f t="shared" si="399"/>
        <v>114.72600739854923</v>
      </c>
      <c r="R1104" s="7">
        <f t="shared" si="399"/>
        <v>117.06030932455877</v>
      </c>
      <c r="S1104" s="7">
        <f t="shared" si="399"/>
        <v>86.72276101231877</v>
      </c>
      <c r="T1104" s="7">
        <f t="shared" si="399"/>
        <v>131.41642599566907</v>
      </c>
      <c r="U1104" s="7">
        <f t="shared" si="399"/>
        <v>117.69611269199407</v>
      </c>
      <c r="V1104" s="7">
        <f t="shared" si="399"/>
        <v>114.19751305012095</v>
      </c>
      <c r="W1104" s="7">
        <f t="shared" si="399"/>
        <v>98.218857151722958</v>
      </c>
      <c r="X1104" s="7">
        <f t="shared" si="399"/>
        <v>93.760759221824898</v>
      </c>
      <c r="Y1104" s="7">
        <f t="shared" si="399"/>
        <v>109.83226884078233</v>
      </c>
      <c r="Z1104" s="7">
        <f t="shared" si="399"/>
        <v>94.225830604304861</v>
      </c>
      <c r="AA1104" s="7"/>
      <c r="AB1104" s="7"/>
      <c r="AC1104" s="7"/>
      <c r="AD1104" s="7"/>
      <c r="AE1104" s="12">
        <f t="shared" si="394"/>
        <v>82.131186067490049</v>
      </c>
    </row>
    <row r="1105" spans="1:33" x14ac:dyDescent="0.2">
      <c r="A1105" s="112" t="s">
        <v>274</v>
      </c>
      <c r="B1105" s="67"/>
      <c r="H1105" s="7">
        <f>+H1102*100/H1099</f>
        <v>33.512504646239904</v>
      </c>
      <c r="I1105" s="7">
        <f>+I1102*100/I1099</f>
        <v>33.231478657908404</v>
      </c>
      <c r="J1105" s="7">
        <f>+J1102*100/J1099</f>
        <v>37.46247783317952</v>
      </c>
      <c r="K1105" s="7">
        <f t="shared" ref="K1105:Z1105" si="400">+K1102*100/K1099</f>
        <v>38.210806777081793</v>
      </c>
      <c r="L1105" s="7">
        <f t="shared" si="400"/>
        <v>40.491242733938677</v>
      </c>
      <c r="M1105" s="7">
        <f t="shared" si="400"/>
        <v>49.745652377485705</v>
      </c>
      <c r="N1105" s="7">
        <f t="shared" si="400"/>
        <v>47.747388657297151</v>
      </c>
      <c r="O1105" s="7">
        <f t="shared" si="400"/>
        <v>46.518561620822076</v>
      </c>
      <c r="P1105" s="7">
        <f t="shared" si="400"/>
        <v>43.693421777451341</v>
      </c>
      <c r="Q1105" s="7">
        <f t="shared" si="400"/>
        <v>43.385056163485238</v>
      </c>
      <c r="R1105" s="7">
        <f t="shared" si="400"/>
        <v>40.101739249817548</v>
      </c>
      <c r="S1105" s="7">
        <f t="shared" si="400"/>
        <v>34.339514307554488</v>
      </c>
      <c r="T1105" s="7">
        <f t="shared" si="400"/>
        <v>38.932176292864014</v>
      </c>
      <c r="U1105" s="7">
        <f t="shared" si="400"/>
        <v>34.355361473362343</v>
      </c>
      <c r="V1105" s="7">
        <f t="shared" si="400"/>
        <v>40.961994208038114</v>
      </c>
      <c r="W1105" s="7">
        <f t="shared" si="400"/>
        <v>39.319411758494773</v>
      </c>
      <c r="X1105" s="7">
        <f t="shared" si="400"/>
        <v>34.748015301507408</v>
      </c>
      <c r="Y1105" s="7">
        <f t="shared" si="400"/>
        <v>37.0772847859783</v>
      </c>
      <c r="Z1105" s="7">
        <f t="shared" si="400"/>
        <v>36.39704863774184</v>
      </c>
      <c r="AA1105" s="7"/>
      <c r="AB1105" s="7"/>
      <c r="AC1105" s="7"/>
      <c r="AD1105" s="7"/>
      <c r="AE1105" s="12">
        <f t="shared" si="394"/>
        <v>83.893054098141718</v>
      </c>
    </row>
    <row r="1106" spans="1:33" x14ac:dyDescent="0.2">
      <c r="A1106" s="112" t="s">
        <v>296</v>
      </c>
      <c r="B1106" s="67"/>
      <c r="H1106" s="60">
        <f>+H1102*100/H$433</f>
        <v>2.571983615505788</v>
      </c>
      <c r="I1106" s="60">
        <f>+I1102*100/I$433</f>
        <v>2.6543232835843495</v>
      </c>
      <c r="J1106" s="60">
        <f>+J1102*100/J$433</f>
        <v>3.1176382852288236</v>
      </c>
      <c r="K1106" s="60">
        <f t="shared" ref="K1106:Z1106" si="401">+K1102*100/K$433</f>
        <v>3.1909828632010937</v>
      </c>
      <c r="L1106" s="60">
        <f t="shared" si="401"/>
        <v>3.2052628983032703</v>
      </c>
      <c r="M1106" s="60">
        <f t="shared" si="401"/>
        <v>2.9022385177460848</v>
      </c>
      <c r="N1106" s="60">
        <f t="shared" si="401"/>
        <v>2.4962049515010896</v>
      </c>
      <c r="O1106" s="60">
        <f t="shared" si="401"/>
        <v>2.3903226041175367</v>
      </c>
      <c r="P1106" s="60">
        <f t="shared" si="401"/>
        <v>2.3179648409092084</v>
      </c>
      <c r="Q1106" s="60">
        <f t="shared" si="401"/>
        <v>2.5082896162723944</v>
      </c>
      <c r="R1106" s="60">
        <f t="shared" si="401"/>
        <v>2.288149883753674</v>
      </c>
      <c r="S1106" s="60">
        <f t="shared" si="401"/>
        <v>1.8830781632495805</v>
      </c>
      <c r="T1106" s="60">
        <f t="shared" si="401"/>
        <v>2.6029659125053004</v>
      </c>
      <c r="U1106" s="60">
        <f t="shared" si="401"/>
        <v>2.4293623368784587</v>
      </c>
      <c r="V1106" s="60">
        <f t="shared" si="401"/>
        <v>2.9947684627988358</v>
      </c>
      <c r="W1106" s="60">
        <f t="shared" si="401"/>
        <v>2.741255015440101</v>
      </c>
      <c r="X1106" s="60">
        <f t="shared" si="401"/>
        <v>2.2830826604582533</v>
      </c>
      <c r="Y1106" s="60">
        <f t="shared" si="401"/>
        <v>2.4629657092612489</v>
      </c>
      <c r="Z1106" s="60">
        <f t="shared" si="401"/>
        <v>2.1080203437612224</v>
      </c>
      <c r="AA1106" s="60"/>
      <c r="AB1106" s="60"/>
      <c r="AC1106" s="60"/>
      <c r="AD1106" s="60"/>
      <c r="AE1106" s="12">
        <f t="shared" si="394"/>
        <v>84.042142904294366</v>
      </c>
    </row>
    <row r="1107" spans="1:33" x14ac:dyDescent="0.2">
      <c r="A1107" s="113" t="s">
        <v>244</v>
      </c>
      <c r="B1107" s="67"/>
      <c r="H1107" s="60"/>
      <c r="I1107" s="60"/>
      <c r="J1107" s="60"/>
      <c r="K1107" s="60"/>
      <c r="L1107" s="60"/>
      <c r="M1107" s="60"/>
      <c r="N1107" s="60"/>
      <c r="O1107" s="60"/>
      <c r="P1107" s="60"/>
      <c r="Q1107" s="13">
        <f t="shared" ref="Q1107:V1107" si="402">+Q1121</f>
        <v>281303</v>
      </c>
      <c r="R1107" s="13">
        <f t="shared" si="402"/>
        <v>273109</v>
      </c>
      <c r="S1107" s="13">
        <f t="shared" si="402"/>
        <v>224167</v>
      </c>
      <c r="T1107" s="13">
        <f t="shared" si="402"/>
        <v>400067</v>
      </c>
      <c r="U1107" s="13">
        <f t="shared" si="402"/>
        <v>385883</v>
      </c>
      <c r="V1107" s="13">
        <f t="shared" si="402"/>
        <v>493388</v>
      </c>
      <c r="W1107" s="13">
        <f>+W1121</f>
        <v>439080</v>
      </c>
      <c r="X1107" s="13">
        <f>+X1121</f>
        <v>372774</v>
      </c>
      <c r="Y1107" s="13">
        <f>+Y1121</f>
        <v>402267</v>
      </c>
      <c r="Z1107" s="13">
        <f>+Z1121</f>
        <v>285815</v>
      </c>
      <c r="AA1107" s="13"/>
      <c r="AB1107" s="13"/>
      <c r="AC1107" s="13"/>
      <c r="AD1107" s="13"/>
      <c r="AE1107" s="12">
        <f t="shared" si="394"/>
        <v>101.6039644084848</v>
      </c>
    </row>
    <row r="1108" spans="1:33" x14ac:dyDescent="0.2">
      <c r="A1108" s="112" t="s">
        <v>239</v>
      </c>
      <c r="B1108" s="67"/>
      <c r="H1108" s="60"/>
      <c r="I1108" s="60"/>
      <c r="J1108" s="60"/>
      <c r="K1108" s="60"/>
      <c r="L1108" s="60"/>
      <c r="M1108" s="60">
        <f t="shared" ref="M1108:Z1108" si="403">+M724</f>
        <v>49.847000000000001</v>
      </c>
      <c r="N1108" s="60">
        <f t="shared" si="403"/>
        <v>44.79</v>
      </c>
      <c r="O1108" s="60">
        <f t="shared" si="403"/>
        <v>41.58</v>
      </c>
      <c r="P1108" s="60">
        <f t="shared" si="403"/>
        <v>39.960999999999999</v>
      </c>
      <c r="Q1108" s="60">
        <f t="shared" si="403"/>
        <v>36.000999999999998</v>
      </c>
      <c r="R1108" s="60">
        <f t="shared" si="403"/>
        <v>34.390999999999998</v>
      </c>
      <c r="S1108" s="60">
        <f t="shared" si="403"/>
        <v>33.295000000000002</v>
      </c>
      <c r="T1108" s="60">
        <f t="shared" si="403"/>
        <v>28.731000000000002</v>
      </c>
      <c r="U1108" s="60">
        <f t="shared" si="403"/>
        <v>26.617000000000001</v>
      </c>
      <c r="V1108" s="60">
        <f t="shared" si="403"/>
        <v>25.661000000000001</v>
      </c>
      <c r="W1108" s="60">
        <f t="shared" si="403"/>
        <v>25.128</v>
      </c>
      <c r="X1108" s="60">
        <f t="shared" si="403"/>
        <v>24.858000000000001</v>
      </c>
      <c r="Y1108" s="60">
        <f t="shared" si="403"/>
        <v>23.904</v>
      </c>
      <c r="Z1108" s="60">
        <f t="shared" si="403"/>
        <v>23.402999999999999</v>
      </c>
      <c r="AA1108" s="60"/>
      <c r="AB1108" s="60"/>
      <c r="AC1108" s="60"/>
      <c r="AD1108" s="60"/>
      <c r="AE1108" s="12">
        <f t="shared" si="394"/>
        <v>65.006527596455655</v>
      </c>
      <c r="AF1108" s="60">
        <f>+Z1108*100/Z745</f>
        <v>0.86670940403590369</v>
      </c>
      <c r="AG1108" s="3">
        <f>+Q1108*100/Q745</f>
        <v>1.2905670414823327</v>
      </c>
    </row>
    <row r="1109" spans="1:33" x14ac:dyDescent="0.2">
      <c r="A1109" s="113" t="s">
        <v>242</v>
      </c>
      <c r="B1109" s="67"/>
      <c r="H1109" s="60"/>
      <c r="I1109" s="60"/>
      <c r="J1109" s="60"/>
      <c r="K1109" s="60"/>
      <c r="L1109" s="60"/>
      <c r="M1109" s="13">
        <f t="shared" ref="M1109:Z1109" si="404">+M794</f>
        <v>133658</v>
      </c>
      <c r="N1109" s="13">
        <f t="shared" si="404"/>
        <v>153100</v>
      </c>
      <c r="O1109" s="13">
        <f t="shared" si="404"/>
        <v>176269</v>
      </c>
      <c r="P1109" s="13">
        <f t="shared" si="404"/>
        <v>198733</v>
      </c>
      <c r="Q1109" s="13">
        <f t="shared" si="404"/>
        <v>223541</v>
      </c>
      <c r="R1109" s="13">
        <f t="shared" si="404"/>
        <v>243039</v>
      </c>
      <c r="S1109" s="13">
        <f t="shared" si="404"/>
        <v>265912</v>
      </c>
      <c r="T1109" s="13">
        <f t="shared" si="404"/>
        <v>294241</v>
      </c>
      <c r="U1109" s="13">
        <f t="shared" si="404"/>
        <v>321569</v>
      </c>
      <c r="V1109" s="13">
        <f t="shared" si="404"/>
        <v>345035</v>
      </c>
      <c r="W1109" s="13">
        <f t="shared" si="404"/>
        <v>363900</v>
      </c>
      <c r="X1109" s="13">
        <f t="shared" si="404"/>
        <v>379606</v>
      </c>
      <c r="Y1109" s="13">
        <f t="shared" si="404"/>
        <v>404073</v>
      </c>
      <c r="Z1109" s="13">
        <f t="shared" si="404"/>
        <v>410516</v>
      </c>
      <c r="AA1109" s="13"/>
      <c r="AB1109" s="13"/>
      <c r="AC1109" s="13"/>
      <c r="AD1109" s="13"/>
      <c r="AE1109" s="12">
        <f t="shared" si="394"/>
        <v>183.64237432954133</v>
      </c>
    </row>
    <row r="1110" spans="1:33" x14ac:dyDescent="0.2">
      <c r="A1110" s="113" t="s">
        <v>243</v>
      </c>
      <c r="B1110" s="67"/>
      <c r="H1110" s="60"/>
      <c r="I1110" s="60"/>
      <c r="J1110" s="60"/>
      <c r="K1110" s="60"/>
      <c r="L1110" s="60"/>
      <c r="M1110" s="60"/>
      <c r="N1110" s="60"/>
      <c r="O1110" s="60"/>
      <c r="P1110" s="60"/>
      <c r="Q1110" s="60"/>
      <c r="R1110" s="60"/>
      <c r="S1110" s="60"/>
      <c r="T1110" s="60"/>
      <c r="U1110" s="13">
        <f t="shared" ref="U1110:Z1110" si="405">+U826</f>
        <v>178886</v>
      </c>
      <c r="V1110" s="13">
        <f t="shared" si="405"/>
        <v>192562</v>
      </c>
      <c r="W1110" s="13">
        <f t="shared" si="405"/>
        <v>213697</v>
      </c>
      <c r="X1110" s="13">
        <f t="shared" si="405"/>
        <v>240712</v>
      </c>
      <c r="Y1110" s="13">
        <f t="shared" si="405"/>
        <v>258120</v>
      </c>
      <c r="Z1110" s="13">
        <f t="shared" si="405"/>
        <v>268888</v>
      </c>
      <c r="AA1110" s="13"/>
      <c r="AB1110" s="13"/>
      <c r="AC1110" s="13"/>
      <c r="AD1110" s="13"/>
      <c r="AE1110" s="12"/>
    </row>
    <row r="1111" spans="1:33" x14ac:dyDescent="0.2">
      <c r="A1111" s="212" t="s">
        <v>298</v>
      </c>
      <c r="B1111" s="67"/>
      <c r="H1111" s="60"/>
      <c r="I1111" s="7">
        <f t="shared" ref="I1111:M1112" si="406">+I1147</f>
        <v>111</v>
      </c>
      <c r="J1111" s="7">
        <f t="shared" si="406"/>
        <v>147</v>
      </c>
      <c r="K1111" s="7">
        <f t="shared" si="406"/>
        <v>178</v>
      </c>
      <c r="L1111" s="7">
        <f t="shared" si="406"/>
        <v>205</v>
      </c>
      <c r="M1111" s="7">
        <f t="shared" si="406"/>
        <v>220</v>
      </c>
      <c r="N1111" s="7">
        <f t="shared" ref="N1111:Z1111" si="407">+N1147</f>
        <v>234</v>
      </c>
      <c r="O1111" s="7">
        <f t="shared" si="407"/>
        <v>245</v>
      </c>
      <c r="P1111" s="7">
        <f t="shared" si="407"/>
        <v>270</v>
      </c>
      <c r="Q1111" s="7">
        <f t="shared" si="407"/>
        <v>318</v>
      </c>
      <c r="R1111" s="7">
        <f t="shared" si="407"/>
        <v>338</v>
      </c>
      <c r="S1111" s="7">
        <f t="shared" si="407"/>
        <v>343</v>
      </c>
      <c r="T1111" s="7">
        <f t="shared" si="407"/>
        <v>383</v>
      </c>
      <c r="U1111" s="7">
        <f t="shared" si="407"/>
        <v>420</v>
      </c>
      <c r="V1111" s="7">
        <f t="shared" si="407"/>
        <v>449</v>
      </c>
      <c r="W1111" s="7">
        <f t="shared" si="407"/>
        <v>466</v>
      </c>
      <c r="X1111" s="7">
        <f t="shared" si="407"/>
        <v>468</v>
      </c>
      <c r="Y1111" s="7">
        <f t="shared" si="407"/>
        <v>485</v>
      </c>
      <c r="Z1111" s="7">
        <f t="shared" si="407"/>
        <v>437</v>
      </c>
      <c r="AA1111" s="7"/>
      <c r="AB1111" s="7"/>
      <c r="AC1111" s="7"/>
      <c r="AD1111" s="7"/>
      <c r="AE1111" s="12">
        <f>+Z1111*100/Q1111</f>
        <v>137.42138364779873</v>
      </c>
    </row>
    <row r="1112" spans="1:33" x14ac:dyDescent="0.2">
      <c r="A1112" s="212" t="s">
        <v>299</v>
      </c>
      <c r="B1112" s="67"/>
      <c r="H1112" s="60"/>
      <c r="I1112" s="7">
        <f t="shared" si="406"/>
        <v>51</v>
      </c>
      <c r="J1112" s="7">
        <f t="shared" si="406"/>
        <v>69</v>
      </c>
      <c r="K1112" s="7">
        <f t="shared" si="406"/>
        <v>83</v>
      </c>
      <c r="L1112" s="7">
        <f t="shared" si="406"/>
        <v>96</v>
      </c>
      <c r="M1112" s="7">
        <f t="shared" si="406"/>
        <v>102</v>
      </c>
      <c r="N1112" s="7">
        <f t="shared" ref="N1112:Z1112" si="408">+N1148</f>
        <v>108</v>
      </c>
      <c r="O1112" s="7">
        <f t="shared" si="408"/>
        <v>114</v>
      </c>
      <c r="P1112" s="7">
        <f t="shared" si="408"/>
        <v>133</v>
      </c>
      <c r="Q1112" s="7">
        <f t="shared" si="408"/>
        <v>161</v>
      </c>
      <c r="R1112" s="7">
        <f t="shared" si="408"/>
        <v>176</v>
      </c>
      <c r="S1112" s="7">
        <f t="shared" si="408"/>
        <v>186</v>
      </c>
      <c r="T1112" s="7">
        <f t="shared" si="408"/>
        <v>226</v>
      </c>
      <c r="U1112" s="7">
        <f t="shared" si="408"/>
        <v>250</v>
      </c>
      <c r="V1112" s="7">
        <f t="shared" si="408"/>
        <v>266</v>
      </c>
      <c r="W1112" s="7">
        <f t="shared" si="408"/>
        <v>293</v>
      </c>
      <c r="X1112" s="7">
        <f t="shared" si="408"/>
        <v>299</v>
      </c>
      <c r="Y1112" s="7">
        <f t="shared" si="408"/>
        <v>308</v>
      </c>
      <c r="Z1112" s="7">
        <f t="shared" si="408"/>
        <v>278</v>
      </c>
      <c r="AA1112" s="7"/>
      <c r="AB1112" s="7"/>
      <c r="AC1112" s="7"/>
      <c r="AD1112" s="7"/>
      <c r="AE1112" s="12">
        <f>+Z1112*100/Q1112</f>
        <v>172.67080745341616</v>
      </c>
    </row>
    <row r="1113" spans="1:33" x14ac:dyDescent="0.2">
      <c r="A1113" s="112" t="s">
        <v>364</v>
      </c>
      <c r="B1113" s="67"/>
      <c r="H1113" s="60"/>
      <c r="I1113" s="7"/>
      <c r="J1113" s="7"/>
      <c r="K1113" s="7"/>
      <c r="L1113" s="7"/>
      <c r="M1113" s="7">
        <f>+M1146</f>
        <v>107.5</v>
      </c>
      <c r="N1113" s="7">
        <f t="shared" ref="N1113:Z1113" si="409">+N1146</f>
        <v>105.9</v>
      </c>
      <c r="O1113" s="7">
        <f t="shared" si="409"/>
        <v>105</v>
      </c>
      <c r="P1113" s="7">
        <f t="shared" si="409"/>
        <v>111</v>
      </c>
      <c r="Q1113" s="7">
        <f t="shared" si="409"/>
        <v>119</v>
      </c>
      <c r="R1113" s="7">
        <f t="shared" si="409"/>
        <v>106.7</v>
      </c>
      <c r="S1113" s="7">
        <f t="shared" si="409"/>
        <v>102.3</v>
      </c>
      <c r="T1113" s="7">
        <f t="shared" si="409"/>
        <v>114.5</v>
      </c>
      <c r="U1113" s="7">
        <f t="shared" si="409"/>
        <v>109.9</v>
      </c>
      <c r="V1113" s="7">
        <f t="shared" si="409"/>
        <v>107</v>
      </c>
      <c r="W1113" s="7">
        <f t="shared" si="409"/>
        <v>107.4</v>
      </c>
      <c r="X1113" s="7">
        <f t="shared" si="409"/>
        <v>100.7</v>
      </c>
      <c r="Y1113" s="7">
        <f t="shared" si="409"/>
        <v>103.5</v>
      </c>
      <c r="Z1113" s="7">
        <f t="shared" si="409"/>
        <v>90.1</v>
      </c>
      <c r="AA1113" s="7"/>
      <c r="AB1113" s="7"/>
      <c r="AC1113" s="7"/>
      <c r="AD1113" s="7"/>
      <c r="AE1113" s="12">
        <f>+Z1113*100/Q1113</f>
        <v>75.714285714285708</v>
      </c>
    </row>
    <row r="1114" spans="1:33" x14ac:dyDescent="0.2">
      <c r="A1114" s="112" t="s">
        <v>385</v>
      </c>
      <c r="B1114" s="67"/>
      <c r="H1114" s="60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208">
        <v>1640642</v>
      </c>
      <c r="X1114" s="208">
        <v>1622556</v>
      </c>
      <c r="Y1114" s="208">
        <v>1635186</v>
      </c>
      <c r="Z1114" s="13">
        <v>1483093</v>
      </c>
      <c r="AA1114" s="13"/>
      <c r="AB1114" s="13"/>
      <c r="AC1114" s="13"/>
      <c r="AD1114" s="13"/>
      <c r="AE1114" s="7"/>
    </row>
    <row r="1115" spans="1:33" x14ac:dyDescent="0.2">
      <c r="A1115" s="112" t="s">
        <v>386</v>
      </c>
      <c r="B1115" s="67"/>
      <c r="H1115" s="60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13">
        <f>+W1114-W1116</f>
        <v>982761</v>
      </c>
      <c r="X1115" s="13">
        <f>+X1114-X1116</f>
        <v>1032175</v>
      </c>
      <c r="Y1115" s="13">
        <f>+Y1114-Y1116</f>
        <v>1013006</v>
      </c>
      <c r="Z1115" s="13">
        <f>+Z1114-Z1116</f>
        <v>936387</v>
      </c>
      <c r="AA1115" s="13"/>
      <c r="AB1115" s="13"/>
      <c r="AC1115" s="13"/>
      <c r="AD1115" s="13"/>
      <c r="AE1115" s="7"/>
    </row>
    <row r="1116" spans="1:33" x14ac:dyDescent="0.2">
      <c r="A1116" s="112" t="s">
        <v>381</v>
      </c>
      <c r="B1116" s="67"/>
      <c r="H1116" s="60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209">
        <v>657881</v>
      </c>
      <c r="X1116" s="209">
        <v>590381</v>
      </c>
      <c r="Y1116" s="209">
        <v>622180</v>
      </c>
      <c r="Z1116" s="208">
        <v>546706</v>
      </c>
      <c r="AA1116" s="208"/>
      <c r="AB1116" s="208"/>
      <c r="AC1116" s="208"/>
      <c r="AD1116" s="208"/>
      <c r="AE1116" s="7"/>
      <c r="AG1116" s="3" t="s">
        <v>366</v>
      </c>
    </row>
    <row r="1117" spans="1:33" x14ac:dyDescent="0.2">
      <c r="A1117" s="112" t="s">
        <v>367</v>
      </c>
      <c r="B1117" s="67"/>
      <c r="H1117" s="60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13">
        <v>151710</v>
      </c>
      <c r="X1117" s="13">
        <v>150636</v>
      </c>
      <c r="Y1117" s="13">
        <v>148189</v>
      </c>
      <c r="Z1117" s="209">
        <v>154640</v>
      </c>
      <c r="AA1117" s="209"/>
      <c r="AB1117" s="209"/>
      <c r="AC1117" s="209"/>
      <c r="AD1117" s="209"/>
      <c r="AE1117" s="7"/>
    </row>
    <row r="1118" spans="1:33" x14ac:dyDescent="0.2">
      <c r="A1118" s="112" t="s">
        <v>368</v>
      </c>
      <c r="B1118" s="67"/>
      <c r="H1118" s="60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13">
        <v>54024</v>
      </c>
      <c r="X1118" s="13">
        <v>53892</v>
      </c>
      <c r="Y1118" s="13">
        <v>55960</v>
      </c>
      <c r="Z1118" s="209">
        <v>53912</v>
      </c>
      <c r="AA1118" s="209"/>
      <c r="AB1118" s="209"/>
      <c r="AC1118" s="209"/>
      <c r="AD1118" s="209"/>
      <c r="AE1118" s="7"/>
    </row>
    <row r="1119" spans="1:33" x14ac:dyDescent="0.2">
      <c r="A1119" s="113" t="s">
        <v>369</v>
      </c>
      <c r="B1119" s="67"/>
      <c r="H1119" s="60"/>
      <c r="I1119" s="60"/>
      <c r="J1119" s="60"/>
      <c r="K1119" s="60"/>
      <c r="L1119" s="60"/>
      <c r="M1119" s="60"/>
      <c r="N1119" s="60"/>
      <c r="O1119" s="60"/>
      <c r="P1119" s="60"/>
      <c r="Q1119" s="60"/>
      <c r="R1119" s="60"/>
      <c r="S1119" s="60"/>
      <c r="T1119" s="60"/>
      <c r="U1119" s="13"/>
      <c r="V1119" s="13"/>
      <c r="W1119" s="13">
        <v>14279</v>
      </c>
      <c r="X1119" s="13">
        <v>14113</v>
      </c>
      <c r="Y1119" s="13">
        <v>17620</v>
      </c>
      <c r="Z1119" s="209">
        <v>54337</v>
      </c>
      <c r="AA1119" s="209"/>
      <c r="AB1119" s="209"/>
      <c r="AC1119" s="209"/>
      <c r="AD1119" s="209"/>
      <c r="AE1119" s="13"/>
    </row>
    <row r="1120" spans="1:33" x14ac:dyDescent="0.2">
      <c r="A1120" s="112" t="s">
        <v>370</v>
      </c>
      <c r="B1120" s="67"/>
      <c r="H1120" s="60"/>
      <c r="I1120" s="60"/>
      <c r="J1120" s="60"/>
      <c r="K1120" s="60"/>
      <c r="L1120" s="60"/>
      <c r="M1120" s="60"/>
      <c r="N1120" s="60"/>
      <c r="O1120" s="60"/>
      <c r="P1120" s="60"/>
      <c r="Q1120" s="13">
        <v>169</v>
      </c>
      <c r="R1120" s="13">
        <v>253</v>
      </c>
      <c r="S1120" s="13">
        <v>529</v>
      </c>
      <c r="T1120" s="13">
        <v>1956</v>
      </c>
      <c r="U1120" s="13">
        <v>1471</v>
      </c>
      <c r="V1120" s="13">
        <v>2022</v>
      </c>
      <c r="W1120" s="13">
        <v>1212</v>
      </c>
      <c r="X1120" s="13">
        <v>1034</v>
      </c>
      <c r="Y1120" s="13">
        <v>1856</v>
      </c>
      <c r="Z1120" s="209">
        <v>1998</v>
      </c>
      <c r="AA1120" s="209"/>
      <c r="AB1120" s="209"/>
      <c r="AC1120" s="209"/>
      <c r="AD1120" s="209"/>
      <c r="AE1120" s="13"/>
      <c r="AF1120" s="12">
        <f>+Z1120*100/Q1120</f>
        <v>1182.2485207100592</v>
      </c>
    </row>
    <row r="1121" spans="1:34" x14ac:dyDescent="0.2">
      <c r="A1121" s="112" t="s">
        <v>371</v>
      </c>
      <c r="B1121" s="67"/>
      <c r="H1121" s="60"/>
      <c r="I1121" s="60"/>
      <c r="J1121" s="60"/>
      <c r="K1121" s="60"/>
      <c r="L1121" s="60"/>
      <c r="M1121" s="60"/>
      <c r="N1121" s="60"/>
      <c r="O1121" s="60"/>
      <c r="P1121" s="60"/>
      <c r="Q1121" s="13">
        <v>281303</v>
      </c>
      <c r="R1121" s="13">
        <v>273109</v>
      </c>
      <c r="S1121" s="13">
        <v>224167</v>
      </c>
      <c r="T1121" s="13">
        <v>400067</v>
      </c>
      <c r="U1121" s="13">
        <v>385883</v>
      </c>
      <c r="V1121" s="13">
        <v>493388</v>
      </c>
      <c r="W1121" s="13">
        <f>+W1116-W1117-W1118-W1119+W1120</f>
        <v>439080</v>
      </c>
      <c r="X1121" s="13">
        <f>+X1116-X1117-X1118-X1119+X1120</f>
        <v>372774</v>
      </c>
      <c r="Y1121" s="13">
        <f>+Y1116-Y1117-Y1118-Y1119+Y1120</f>
        <v>402267</v>
      </c>
      <c r="Z1121" s="13">
        <f>+Z1116-Z1117-Z1118-Z1119+Z1120</f>
        <v>285815</v>
      </c>
      <c r="AA1121" s="13"/>
      <c r="AB1121" s="13"/>
      <c r="AC1121" s="13"/>
      <c r="AD1121" s="13"/>
      <c r="AE1121" s="13"/>
      <c r="AF1121" s="12">
        <f>+Z1121*100/Q1121</f>
        <v>101.6039644084848</v>
      </c>
    </row>
    <row r="1122" spans="1:34" x14ac:dyDescent="0.2">
      <c r="A1122" s="112" t="s">
        <v>387</v>
      </c>
      <c r="B1122" s="67"/>
      <c r="H1122" s="60"/>
      <c r="I1122" s="60"/>
      <c r="J1122" s="60"/>
      <c r="K1122" s="60"/>
      <c r="L1122" s="60"/>
      <c r="M1122" s="60"/>
      <c r="N1122" s="60"/>
      <c r="O1122" s="60"/>
      <c r="P1122" s="60"/>
      <c r="Q1122" s="60"/>
      <c r="R1122" s="60"/>
      <c r="S1122" s="60"/>
      <c r="T1122" s="60"/>
      <c r="U1122" s="60"/>
      <c r="V1122" s="60"/>
      <c r="W1122" s="12">
        <f t="shared" ref="W1122:Z1124" si="410">+W1117*100/(W$1116+W$1120)</f>
        <v>23.017995942909423</v>
      </c>
      <c r="X1122" s="12">
        <f t="shared" si="410"/>
        <v>25.470439539071549</v>
      </c>
      <c r="Y1122" s="12">
        <f>+Y1117*100/(Y$1116+Y$1120)</f>
        <v>23.746867167919799</v>
      </c>
      <c r="Z1122" s="12">
        <f t="shared" si="410"/>
        <v>28.182772496646642</v>
      </c>
      <c r="AA1122" s="12"/>
      <c r="AB1122" s="12"/>
      <c r="AC1122" s="12"/>
      <c r="AD1122" s="12"/>
      <c r="AE1122" s="60"/>
    </row>
    <row r="1123" spans="1:34" x14ac:dyDescent="0.2">
      <c r="A1123" s="112" t="s">
        <v>368</v>
      </c>
      <c r="B1123" s="67"/>
      <c r="H1123" s="60"/>
      <c r="I1123" s="60"/>
      <c r="J1123" s="60"/>
      <c r="K1123" s="60"/>
      <c r="L1123" s="60"/>
      <c r="M1123" s="60"/>
      <c r="N1123" s="60"/>
      <c r="O1123" s="60"/>
      <c r="P1123" s="60"/>
      <c r="Q1123" s="60"/>
      <c r="R1123" s="60"/>
      <c r="S1123" s="60"/>
      <c r="T1123" s="60"/>
      <c r="U1123" s="60"/>
      <c r="V1123" s="60"/>
      <c r="W1123" s="12">
        <f t="shared" si="410"/>
        <v>8.1967188242023514</v>
      </c>
      <c r="X1123" s="12">
        <f t="shared" si="410"/>
        <v>9.112383013619878</v>
      </c>
      <c r="Y1123" s="12">
        <f>+Y1118*100/(Y$1116+Y$1120)</f>
        <v>8.9674313661391327</v>
      </c>
      <c r="Z1123" s="12">
        <f t="shared" si="410"/>
        <v>9.8253338776462353</v>
      </c>
      <c r="AA1123" s="12"/>
      <c r="AB1123" s="12"/>
      <c r="AC1123" s="12"/>
      <c r="AD1123" s="12"/>
      <c r="AE1123" s="60"/>
    </row>
    <row r="1124" spans="1:34" x14ac:dyDescent="0.2">
      <c r="A1124" s="113" t="s">
        <v>369</v>
      </c>
      <c r="B1124" s="67"/>
      <c r="H1124" s="60"/>
      <c r="I1124" s="60"/>
      <c r="J1124" s="60"/>
      <c r="K1124" s="60"/>
      <c r="L1124" s="60"/>
      <c r="M1124" s="60"/>
      <c r="N1124" s="60"/>
      <c r="O1124" s="60"/>
      <c r="P1124" s="60"/>
      <c r="Q1124" s="60"/>
      <c r="R1124" s="60"/>
      <c r="S1124" s="60"/>
      <c r="T1124" s="60"/>
      <c r="U1124" s="60"/>
      <c r="V1124" s="60"/>
      <c r="W1124" s="12">
        <f t="shared" si="410"/>
        <v>2.1664620926030165</v>
      </c>
      <c r="X1124" s="12">
        <f t="shared" si="410"/>
        <v>2.3863107969868875</v>
      </c>
      <c r="Y1124" s="12">
        <f>+Y1119*100/(Y$1116+Y$1120)</f>
        <v>2.8235550513111423</v>
      </c>
      <c r="Z1124" s="12">
        <f t="shared" si="410"/>
        <v>9.9027891176299061</v>
      </c>
      <c r="AA1124" s="12"/>
      <c r="AB1124" s="12"/>
      <c r="AC1124" s="12"/>
      <c r="AD1124" s="12"/>
      <c r="AE1124" s="60"/>
    </row>
    <row r="1125" spans="1:34" x14ac:dyDescent="0.2">
      <c r="A1125" s="112" t="s">
        <v>378</v>
      </c>
      <c r="B1125" s="67"/>
      <c r="H1125" s="60"/>
      <c r="I1125" s="60"/>
      <c r="J1125" s="60"/>
      <c r="K1125" s="60"/>
      <c r="L1125" s="60"/>
      <c r="M1125" s="60"/>
      <c r="N1125" s="60"/>
      <c r="O1125" s="60"/>
      <c r="P1125" s="60"/>
      <c r="Q1125" s="60"/>
      <c r="R1125" s="60"/>
      <c r="S1125" s="60"/>
      <c r="T1125" s="60"/>
      <c r="U1125" s="60"/>
      <c r="V1125" s="60"/>
      <c r="W1125" s="12">
        <f>+(W1121-W1120)*100/(W$1116+W$1120)</f>
        <v>66.43493406848502</v>
      </c>
      <c r="X1125" s="12">
        <f>+(X1121-X1120)*100/(X$1116+X$1120)</f>
        <v>62.856031720534652</v>
      </c>
      <c r="Y1125" s="12">
        <f>+(Y1121-Y1120)*100/(Y$1116+Y$1120)</f>
        <v>64.164727675967413</v>
      </c>
      <c r="Z1125" s="12">
        <f>+(Z1121-Z1120)*100/(Z$1116+Z$1120)</f>
        <v>51.724973756342216</v>
      </c>
      <c r="AA1125" s="12"/>
      <c r="AB1125" s="12"/>
      <c r="AC1125" s="12"/>
      <c r="AD1125" s="12"/>
      <c r="AE1125" s="60"/>
      <c r="AH1125" s="3">
        <v>1000</v>
      </c>
    </row>
    <row r="1126" spans="1:34" x14ac:dyDescent="0.2">
      <c r="A1126" s="112" t="s">
        <v>370</v>
      </c>
      <c r="B1126" s="67"/>
      <c r="H1126" s="60"/>
      <c r="I1126" s="60"/>
      <c r="J1126" s="60"/>
      <c r="K1126" s="60"/>
      <c r="L1126" s="60"/>
      <c r="M1126" s="60"/>
      <c r="N1126" s="60"/>
      <c r="O1126" s="60"/>
      <c r="P1126" s="60"/>
      <c r="Q1126" s="60"/>
      <c r="R1126" s="60"/>
      <c r="S1126" s="60"/>
      <c r="T1126" s="60"/>
      <c r="U1126" s="60"/>
      <c r="V1126" s="60"/>
      <c r="W1126" s="12">
        <f>+W1120*100/(W$1116+W$1120)</f>
        <v>0.18388907180018602</v>
      </c>
      <c r="X1126" s="12">
        <f>+X1120*100/(X$1116+X$1120)</f>
        <v>0.17483492978703619</v>
      </c>
      <c r="Y1126" s="12">
        <f>+Y1120*100/(Y$1116+Y$1120)</f>
        <v>0.29741873866251306</v>
      </c>
      <c r="Z1126" s="12">
        <f>+Z1120*100/(Z$1116+Z$1120)</f>
        <v>0.36413075173499737</v>
      </c>
      <c r="AA1126" s="12"/>
      <c r="AB1126" s="12"/>
      <c r="AC1126" s="12"/>
      <c r="AD1126" s="12"/>
      <c r="AE1126" s="60"/>
    </row>
    <row r="1127" spans="1:34" x14ac:dyDescent="0.2">
      <c r="A1127" s="112" t="s">
        <v>372</v>
      </c>
      <c r="B1127" s="67"/>
      <c r="H1127" s="60"/>
      <c r="I1127" s="60"/>
      <c r="J1127" s="60"/>
      <c r="K1127" s="60"/>
      <c r="L1127" s="60"/>
      <c r="M1127" s="60"/>
      <c r="N1127" s="60"/>
      <c r="O1127" s="60"/>
      <c r="P1127" s="60"/>
      <c r="Q1127" s="60"/>
      <c r="R1127" s="60"/>
      <c r="S1127" s="60"/>
      <c r="T1127" s="60"/>
      <c r="U1127" s="60"/>
      <c r="V1127" s="60"/>
      <c r="W1127" s="60">
        <f>SUM(W1122:W1126)</f>
        <v>99.999999999999986</v>
      </c>
      <c r="X1127" s="60">
        <f>SUM(X1122:X1126)</f>
        <v>100</v>
      </c>
      <c r="Y1127" s="60">
        <f>SUM(Y1122:Y1126)</f>
        <v>100</v>
      </c>
      <c r="Z1127" s="60">
        <f>SUM(Z1122:Z1126)</f>
        <v>100.00000000000001</v>
      </c>
      <c r="AA1127" s="60"/>
      <c r="AB1127" s="60"/>
      <c r="AC1127" s="60"/>
      <c r="AD1127" s="60"/>
      <c r="AE1127" s="60"/>
    </row>
    <row r="1128" spans="1:34" x14ac:dyDescent="0.2">
      <c r="A1128" s="112" t="s">
        <v>373</v>
      </c>
      <c r="B1128" s="67"/>
      <c r="H1128" s="60"/>
      <c r="I1128" s="60"/>
      <c r="J1128" s="60"/>
      <c r="K1128" s="60"/>
      <c r="L1128" s="60"/>
      <c r="M1128" s="60"/>
      <c r="N1128" s="60"/>
      <c r="O1128" s="60"/>
      <c r="P1128" s="60"/>
      <c r="Q1128" s="60"/>
      <c r="R1128" s="60"/>
      <c r="S1128" s="60"/>
      <c r="T1128" s="60"/>
      <c r="U1128" s="60"/>
      <c r="V1128" s="60"/>
      <c r="W1128" s="60">
        <f>+W1120*100/W1121</f>
        <v>0.27603170265099752</v>
      </c>
      <c r="X1128" s="60">
        <f>+X1120*100/X1121</f>
        <v>0.2773798601833819</v>
      </c>
      <c r="Y1128" s="60">
        <f>+Y1120*100/Y1121</f>
        <v>0.46138509994605575</v>
      </c>
      <c r="Z1128" s="60">
        <f>+Z1120*100/Z1121</f>
        <v>0.69905358361177683</v>
      </c>
      <c r="AA1128" s="60"/>
      <c r="AB1128" s="60"/>
      <c r="AC1128" s="60"/>
      <c r="AD1128" s="60"/>
      <c r="AE1128" s="60"/>
    </row>
    <row r="1129" spans="1:34" x14ac:dyDescent="0.2">
      <c r="A1129" s="112" t="s">
        <v>374</v>
      </c>
      <c r="B1129" s="67"/>
      <c r="H1129" s="60"/>
      <c r="I1129" s="60"/>
      <c r="J1129" s="60"/>
      <c r="K1129" s="60"/>
      <c r="L1129" s="60"/>
      <c r="M1129" s="60"/>
      <c r="N1129" s="60"/>
      <c r="O1129" s="60"/>
      <c r="P1129" s="60"/>
      <c r="Q1129" s="60"/>
      <c r="R1129" s="60"/>
      <c r="S1129" s="60"/>
      <c r="T1129" s="60"/>
      <c r="U1129" s="60"/>
      <c r="V1129" s="60"/>
      <c r="W1129" s="60">
        <f>+W1120*100/W1116</f>
        <v>0.18422784667743863</v>
      </c>
      <c r="X1129" s="60">
        <f>+X1120*100/X1116</f>
        <v>0.17514113767211342</v>
      </c>
      <c r="Y1129" s="60">
        <f>+Y1120*100/Y1116</f>
        <v>0.29830595647561797</v>
      </c>
      <c r="Z1129" s="60">
        <f>+Z1120*100/Z1116</f>
        <v>0.36546150947675715</v>
      </c>
      <c r="AA1129" s="60"/>
      <c r="AB1129" s="60"/>
      <c r="AC1129" s="60"/>
      <c r="AD1129" s="60"/>
      <c r="AE1129" s="60"/>
    </row>
    <row r="1130" spans="1:34" x14ac:dyDescent="0.2">
      <c r="A1130" s="79" t="s">
        <v>388</v>
      </c>
      <c r="B1130" s="67"/>
      <c r="H1130" s="60"/>
      <c r="I1130" s="60"/>
      <c r="J1130" s="60"/>
      <c r="K1130" s="60"/>
      <c r="L1130" s="60"/>
      <c r="M1130" s="60"/>
      <c r="N1130" s="60"/>
      <c r="O1130" s="60"/>
      <c r="P1130" s="60"/>
      <c r="Q1130" s="13">
        <v>26789.981</v>
      </c>
      <c r="R1130" s="13">
        <v>29689.545999999998</v>
      </c>
      <c r="S1130" s="13">
        <v>28756.214</v>
      </c>
      <c r="T1130" s="13">
        <v>30629.845000000001</v>
      </c>
      <c r="U1130" s="13">
        <v>29660.327000000001</v>
      </c>
      <c r="V1130" s="13">
        <v>37977.455999999998</v>
      </c>
      <c r="W1130" s="13">
        <v>39109.548000000003</v>
      </c>
      <c r="X1130" s="13">
        <v>38686.743000000002</v>
      </c>
      <c r="Y1130" s="13">
        <v>37850.050000000003</v>
      </c>
      <c r="Z1130" s="60"/>
      <c r="AA1130" s="13">
        <v>89414.183999999994</v>
      </c>
      <c r="AB1130" s="13">
        <v>77085.222999999998</v>
      </c>
      <c r="AC1130" s="13">
        <v>84871.569000000003</v>
      </c>
      <c r="AD1130" s="13">
        <v>77911.418999999994</v>
      </c>
      <c r="AE1130" s="13">
        <v>71468.274000000005</v>
      </c>
    </row>
    <row r="1131" spans="1:34" x14ac:dyDescent="0.2">
      <c r="A1131" s="79" t="s">
        <v>389</v>
      </c>
      <c r="B1131" s="67"/>
      <c r="H1131" s="60"/>
      <c r="I1131" s="60"/>
      <c r="J1131" s="60"/>
      <c r="K1131" s="60"/>
      <c r="L1131" s="60"/>
      <c r="M1131" s="13">
        <v>178199</v>
      </c>
      <c r="N1131" s="13">
        <v>185997</v>
      </c>
      <c r="O1131" s="13">
        <v>194440</v>
      </c>
      <c r="P1131" s="13">
        <v>170515</v>
      </c>
      <c r="Q1131" s="13">
        <v>205763</v>
      </c>
      <c r="R1131" s="13">
        <v>199410</v>
      </c>
      <c r="S1131" s="13">
        <v>186039</v>
      </c>
      <c r="T1131" s="13">
        <v>210000</v>
      </c>
      <c r="U1131" s="13">
        <v>213800</v>
      </c>
      <c r="V1131" s="13">
        <v>228620</v>
      </c>
      <c r="W1131" s="13">
        <v>188720</v>
      </c>
      <c r="X1131" s="13">
        <v>221465.072499</v>
      </c>
      <c r="Y1131" s="13">
        <v>213508.87</v>
      </c>
      <c r="Z1131" s="13">
        <v>213410.56</v>
      </c>
      <c r="AA1131" s="14">
        <v>1084</v>
      </c>
      <c r="AB1131" s="14">
        <v>843</v>
      </c>
      <c r="AC1131" s="14">
        <v>933</v>
      </c>
      <c r="AD1131" s="14">
        <v>792</v>
      </c>
      <c r="AE1131" s="14">
        <v>798</v>
      </c>
      <c r="AF1131" s="13" t="s">
        <v>830</v>
      </c>
      <c r="AG1131" s="12">
        <f>+Z1131*100/Q1131</f>
        <v>103.71668375752687</v>
      </c>
      <c r="AH1131" s="3">
        <f>+Z1131*100/M1131</f>
        <v>119.75968439778001</v>
      </c>
    </row>
    <row r="1132" spans="1:34" x14ac:dyDescent="0.2">
      <c r="A1132" s="112" t="s">
        <v>390</v>
      </c>
      <c r="B1132" s="67"/>
      <c r="C1132" s="13">
        <v>28436000</v>
      </c>
      <c r="D1132" s="13">
        <v>29963000</v>
      </c>
      <c r="E1132" s="13">
        <v>31685000</v>
      </c>
      <c r="F1132" s="13">
        <v>32915000</v>
      </c>
      <c r="G1132" s="13">
        <v>33515000</v>
      </c>
      <c r="H1132" s="13">
        <v>34017000</v>
      </c>
      <c r="I1132" s="13">
        <v>35102000</v>
      </c>
      <c r="J1132" s="13">
        <v>35396000</v>
      </c>
      <c r="K1132" s="13">
        <v>37188000</v>
      </c>
      <c r="L1132" s="13">
        <v>37154000</v>
      </c>
      <c r="M1132" s="13">
        <v>35191000</v>
      </c>
      <c r="N1132" s="13">
        <v>36417000</v>
      </c>
      <c r="O1132" s="13">
        <v>36158000</v>
      </c>
      <c r="P1132" s="13">
        <v>34145000</v>
      </c>
      <c r="Q1132" s="13">
        <v>33708000</v>
      </c>
      <c r="R1132" s="13">
        <v>35755000</v>
      </c>
      <c r="S1132" s="13">
        <v>35859000</v>
      </c>
      <c r="T1132" s="13">
        <v>39959000</v>
      </c>
      <c r="U1132" s="13">
        <v>40026000</v>
      </c>
      <c r="V1132" s="13">
        <v>35908000</v>
      </c>
      <c r="W1132" s="13">
        <v>37375000</v>
      </c>
      <c r="X1132" s="13">
        <v>35984000</v>
      </c>
      <c r="Y1132" s="13">
        <v>34590000</v>
      </c>
      <c r="Z1132" s="13">
        <v>30312000</v>
      </c>
      <c r="AA1132" s="13"/>
      <c r="AB1132" s="13"/>
      <c r="AC1132" s="13"/>
      <c r="AD1132" s="13"/>
      <c r="AG1132" s="13">
        <v>1000</v>
      </c>
    </row>
    <row r="1133" spans="1:34" x14ac:dyDescent="0.2">
      <c r="A1133" s="112" t="s">
        <v>391</v>
      </c>
      <c r="B1133" s="67"/>
      <c r="H1133" s="60"/>
      <c r="I1133" s="60"/>
      <c r="J1133" s="60"/>
      <c r="K1133" s="60"/>
      <c r="L1133" s="60"/>
      <c r="M1133" s="60"/>
      <c r="N1133" s="60"/>
      <c r="O1133" s="60"/>
      <c r="P1133" s="60"/>
      <c r="Q1133" s="22">
        <f t="shared" ref="Q1133:Z1133" si="411">+Q1131*100/Q1132</f>
        <v>0.61042779162216687</v>
      </c>
      <c r="R1133" s="22">
        <f t="shared" si="411"/>
        <v>0.55771220808278565</v>
      </c>
      <c r="S1133" s="22">
        <f t="shared" si="411"/>
        <v>0.51880699406006858</v>
      </c>
      <c r="T1133" s="22">
        <f t="shared" si="411"/>
        <v>0.52553867714407265</v>
      </c>
      <c r="U1133" s="22">
        <f t="shared" si="411"/>
        <v>0.53415280067955828</v>
      </c>
      <c r="V1133" s="22">
        <f t="shared" si="411"/>
        <v>0.63668263339645759</v>
      </c>
      <c r="W1133" s="22">
        <f t="shared" si="411"/>
        <v>0.50493645484949834</v>
      </c>
      <c r="X1133" s="22">
        <f t="shared" si="411"/>
        <v>0.6154542921826367</v>
      </c>
      <c r="Y1133" s="22">
        <f>+Y1131*100/Y1132</f>
        <v>0.6172560566637757</v>
      </c>
      <c r="Z1133" s="22">
        <f t="shared" si="411"/>
        <v>0.70404645025072576</v>
      </c>
      <c r="AA1133" s="22"/>
      <c r="AB1133" s="22"/>
      <c r="AC1133" s="22"/>
      <c r="AD1133" s="22"/>
    </row>
    <row r="1134" spans="1:34" x14ac:dyDescent="0.2">
      <c r="A1134" s="112" t="s">
        <v>392</v>
      </c>
      <c r="B1134" s="67"/>
      <c r="H1134" s="60"/>
      <c r="I1134" s="60"/>
      <c r="J1134" s="60"/>
      <c r="K1134" s="60"/>
      <c r="L1134" s="60"/>
      <c r="M1134" s="60"/>
      <c r="N1134" s="60"/>
      <c r="O1134" s="60"/>
      <c r="P1134" s="60"/>
      <c r="Q1134" s="13"/>
      <c r="R1134" s="13"/>
      <c r="S1134" s="13"/>
      <c r="T1134" s="13"/>
      <c r="U1134" s="13"/>
      <c r="V1134" s="13"/>
      <c r="W1134" s="13"/>
      <c r="X1134" s="13">
        <f>+X1115*X$1133/100</f>
        <v>6352.5653403361302</v>
      </c>
      <c r="Y1134" s="13"/>
      <c r="Z1134" s="60"/>
      <c r="AA1134" s="60"/>
      <c r="AB1134" s="60"/>
      <c r="AC1134" s="60"/>
      <c r="AD1134" s="60"/>
    </row>
    <row r="1135" spans="1:34" x14ac:dyDescent="0.2">
      <c r="A1135" s="112" t="s">
        <v>393</v>
      </c>
      <c r="B1135" s="67"/>
      <c r="H1135" s="60"/>
      <c r="I1135" s="60"/>
      <c r="J1135" s="60"/>
      <c r="K1135" s="60"/>
      <c r="L1135" s="60"/>
      <c r="M1135" s="60"/>
      <c r="N1135" s="60"/>
      <c r="O1135" s="60"/>
      <c r="P1135" s="60"/>
      <c r="Q1135" s="13"/>
      <c r="R1135" s="13"/>
      <c r="S1135" s="13"/>
      <c r="T1135" s="13"/>
      <c r="U1135" s="13"/>
      <c r="V1135" s="13"/>
      <c r="W1135" s="13"/>
      <c r="X1135" s="13">
        <f>+X1114*X$1133/100</f>
        <v>9986.0905450669015</v>
      </c>
      <c r="Y1135" s="13"/>
      <c r="Z1135" s="60"/>
      <c r="AA1135" s="60"/>
      <c r="AB1135" s="60"/>
      <c r="AC1135" s="60"/>
      <c r="AD1135" s="60"/>
    </row>
    <row r="1136" spans="1:34" x14ac:dyDescent="0.2">
      <c r="A1136" s="112" t="s">
        <v>394</v>
      </c>
      <c r="B1136" s="67"/>
      <c r="H1136" s="60"/>
      <c r="I1136" s="60"/>
      <c r="J1136" s="60"/>
      <c r="K1136" s="60"/>
      <c r="L1136" s="60"/>
      <c r="M1136" s="60"/>
      <c r="N1136" s="60"/>
      <c r="O1136" s="60"/>
      <c r="P1136" s="60"/>
      <c r="Q1136" s="13"/>
      <c r="R1136" s="13"/>
      <c r="S1136" s="13"/>
      <c r="T1136" s="13"/>
      <c r="U1136" s="13"/>
      <c r="V1136" s="13"/>
      <c r="W1136" s="13"/>
      <c r="X1136" s="22">
        <f>+X$1130*100/(X1134*1000)</f>
        <v>0.60899401938230191</v>
      </c>
      <c r="Y1136" s="13"/>
      <c r="Z1136" s="60"/>
      <c r="AA1136" s="60"/>
      <c r="AB1136" s="60"/>
      <c r="AC1136" s="60"/>
      <c r="AD1136" s="60"/>
    </row>
    <row r="1137" spans="1:32" x14ac:dyDescent="0.2">
      <c r="A1137" s="112" t="s">
        <v>395</v>
      </c>
      <c r="B1137" s="67"/>
      <c r="H1137" s="60"/>
      <c r="I1137" s="60"/>
      <c r="J1137" s="60"/>
      <c r="K1137" s="60"/>
      <c r="L1137" s="60"/>
      <c r="M1137" s="60"/>
      <c r="N1137" s="60"/>
      <c r="O1137" s="60"/>
      <c r="P1137" s="60"/>
      <c r="Q1137" s="13"/>
      <c r="R1137" s="13"/>
      <c r="S1137" s="13"/>
      <c r="T1137" s="13"/>
      <c r="U1137" s="13"/>
      <c r="V1137" s="13"/>
      <c r="W1137" s="13"/>
      <c r="X1137" s="22">
        <f>+X$1130*100/(X1135*1000)</f>
        <v>0.38740629103459445</v>
      </c>
      <c r="Y1137" s="13"/>
      <c r="Z1137" s="60"/>
      <c r="AA1137" s="60"/>
      <c r="AB1137" s="60"/>
      <c r="AC1137" s="60"/>
      <c r="AD1137" s="60"/>
    </row>
    <row r="1138" spans="1:32" x14ac:dyDescent="0.2">
      <c r="A1138" s="112"/>
      <c r="B1138" s="67"/>
      <c r="H1138" s="60"/>
      <c r="I1138" s="60"/>
      <c r="J1138" s="60"/>
      <c r="K1138" s="60"/>
      <c r="L1138" s="60"/>
      <c r="M1138" s="60"/>
      <c r="N1138" s="60"/>
      <c r="O1138" s="60"/>
      <c r="P1138" s="60"/>
      <c r="Q1138" s="60"/>
      <c r="R1138" s="60"/>
      <c r="S1138" s="60"/>
      <c r="T1138" s="60"/>
      <c r="U1138" s="60"/>
      <c r="V1138" s="60"/>
      <c r="W1138" s="60"/>
      <c r="X1138" s="60"/>
      <c r="Y1138" s="60"/>
      <c r="Z1138" s="60"/>
      <c r="AA1138" s="60"/>
      <c r="AB1138" s="60"/>
      <c r="AC1138" s="60"/>
      <c r="AD1138" s="60"/>
    </row>
    <row r="1139" spans="1:32" x14ac:dyDescent="0.2">
      <c r="A1139" s="112" t="s">
        <v>362</v>
      </c>
      <c r="B1139" s="67"/>
      <c r="H1139" s="60"/>
      <c r="I1139" s="60"/>
      <c r="J1139" s="60"/>
      <c r="K1139" s="60"/>
      <c r="L1139" s="60"/>
      <c r="M1139" s="60">
        <f t="shared" ref="M1139:Z1139" si="412">+M$1109/M815</f>
        <v>1.5231680911680912</v>
      </c>
      <c r="N1139" s="60">
        <f t="shared" si="412"/>
        <v>1.478455684956641</v>
      </c>
      <c r="O1139" s="60">
        <f t="shared" si="412"/>
        <v>1.4391538279406602</v>
      </c>
      <c r="P1139" s="60">
        <f t="shared" si="412"/>
        <v>1.4485651600300307</v>
      </c>
      <c r="Q1139" s="60">
        <f t="shared" si="412"/>
        <v>1.5361214378483126</v>
      </c>
      <c r="R1139" s="60">
        <f t="shared" si="412"/>
        <v>1.5348894488547016</v>
      </c>
      <c r="S1139" s="60">
        <f t="shared" si="412"/>
        <v>1.5518555479687892</v>
      </c>
      <c r="T1139" s="60">
        <f t="shared" si="412"/>
        <v>1.5903371563847841</v>
      </c>
      <c r="U1139" s="60">
        <f t="shared" si="412"/>
        <v>1.618030502010154</v>
      </c>
      <c r="V1139" s="60">
        <f t="shared" si="412"/>
        <v>1.7265821644640382</v>
      </c>
      <c r="W1139" s="60">
        <f t="shared" si="412"/>
        <v>1.7968152079990125</v>
      </c>
      <c r="X1139" s="60">
        <f t="shared" si="412"/>
        <v>1.7814016349592199</v>
      </c>
      <c r="Y1139" s="60">
        <f t="shared" si="412"/>
        <v>1.8114991482112437</v>
      </c>
      <c r="Z1139" s="60">
        <f t="shared" si="412"/>
        <v>1.7793285192922839</v>
      </c>
      <c r="AA1139" s="60"/>
      <c r="AB1139" s="60"/>
      <c r="AC1139" s="60"/>
      <c r="AD1139" s="60"/>
    </row>
    <row r="1140" spans="1:32" x14ac:dyDescent="0.2">
      <c r="A1140" s="112" t="s">
        <v>363</v>
      </c>
      <c r="B1140" s="67"/>
      <c r="H1140" s="60"/>
      <c r="I1140" s="60"/>
      <c r="J1140" s="60"/>
      <c r="K1140" s="60"/>
      <c r="L1140" s="60"/>
      <c r="M1140" s="60">
        <f t="shared" ref="M1140:Z1140" si="413">+M$1109/M797</f>
        <v>1.4733674324264738</v>
      </c>
      <c r="N1140" s="60">
        <f t="shared" si="413"/>
        <v>1.4760894716544544</v>
      </c>
      <c r="O1140" s="60">
        <f t="shared" si="413"/>
        <v>1.507990418342031</v>
      </c>
      <c r="P1140" s="60">
        <f t="shared" si="413"/>
        <v>1.556553749755238</v>
      </c>
      <c r="Q1140" s="60">
        <f t="shared" si="413"/>
        <v>1.5936025207807576</v>
      </c>
      <c r="R1140" s="60">
        <f t="shared" si="413"/>
        <v>1.6158863343217691</v>
      </c>
      <c r="S1140" s="60">
        <f t="shared" si="413"/>
        <v>1.6277370028709071</v>
      </c>
      <c r="T1140" s="60">
        <f t="shared" si="413"/>
        <v>1.6632148368388624</v>
      </c>
      <c r="U1140" s="60">
        <f t="shared" si="413"/>
        <v>1.708819121913892</v>
      </c>
      <c r="V1140" s="60">
        <f t="shared" si="413"/>
        <v>1.7558586295514109</v>
      </c>
      <c r="W1140" s="60">
        <f t="shared" si="413"/>
        <v>1.7579370446947884</v>
      </c>
      <c r="X1140" s="60">
        <f t="shared" si="413"/>
        <v>1.728609029061666</v>
      </c>
      <c r="Y1140" s="60">
        <f t="shared" si="413"/>
        <v>1.7034184467124482</v>
      </c>
      <c r="Z1140" s="60">
        <f t="shared" si="413"/>
        <v>1.6606903024320783</v>
      </c>
      <c r="AA1140" s="60"/>
      <c r="AB1140" s="60"/>
      <c r="AC1140" s="60"/>
      <c r="AD1140" s="60"/>
    </row>
    <row r="1141" spans="1:32" x14ac:dyDescent="0.2">
      <c r="A1141" s="112"/>
      <c r="B1141" s="67"/>
      <c r="H1141" s="60"/>
      <c r="I1141" s="60"/>
      <c r="J1141" s="60"/>
      <c r="K1141" s="60"/>
      <c r="L1141" s="60"/>
      <c r="M1141" s="60"/>
      <c r="N1141" s="60"/>
      <c r="O1141" s="60"/>
      <c r="P1141" s="60"/>
      <c r="Q1141" s="60"/>
      <c r="R1141" s="60"/>
      <c r="S1141" s="60"/>
      <c r="T1141" s="60"/>
      <c r="U1141" s="60"/>
      <c r="V1141" s="60"/>
      <c r="W1141" s="60"/>
      <c r="X1141" s="60"/>
      <c r="Y1141" s="60"/>
      <c r="Z1141" s="60"/>
      <c r="AA1141" s="60"/>
      <c r="AB1141" s="60"/>
      <c r="AC1141" s="60"/>
      <c r="AD1141" s="60"/>
    </row>
    <row r="1142" spans="1:32" x14ac:dyDescent="0.2">
      <c r="A1142" s="79" t="s">
        <v>809</v>
      </c>
      <c r="B1142" s="67"/>
    </row>
    <row r="1143" spans="1:32" x14ac:dyDescent="0.2">
      <c r="A1143" s="92" t="s">
        <v>300</v>
      </c>
      <c r="B1143" s="67"/>
    </row>
    <row r="1144" spans="1:32" x14ac:dyDescent="0.2">
      <c r="A1144" s="79" t="s">
        <v>232</v>
      </c>
      <c r="B1144" s="67"/>
      <c r="C1144" s="3">
        <v>128.9</v>
      </c>
      <c r="D1144" s="3">
        <v>135</v>
      </c>
      <c r="E1144" s="3">
        <v>123</v>
      </c>
      <c r="F1144" s="3">
        <f t="shared" ref="F1144:X1144" si="414">+F71</f>
        <v>122.5</v>
      </c>
      <c r="G1144" s="3">
        <f t="shared" si="414"/>
        <v>118.8</v>
      </c>
      <c r="H1144" s="3">
        <f t="shared" si="414"/>
        <v>128.19999999999999</v>
      </c>
      <c r="I1144" s="3">
        <f t="shared" si="414"/>
        <v>123.6</v>
      </c>
      <c r="J1144" s="3">
        <f t="shared" si="414"/>
        <v>118.3</v>
      </c>
      <c r="K1144" s="3">
        <f t="shared" si="414"/>
        <v>114.3</v>
      </c>
      <c r="L1144" s="3">
        <f t="shared" si="414"/>
        <v>110</v>
      </c>
      <c r="M1144" s="3">
        <f t="shared" si="414"/>
        <v>109.8</v>
      </c>
      <c r="N1144" s="3">
        <f t="shared" si="414"/>
        <v>109.2</v>
      </c>
      <c r="O1144" s="3">
        <f t="shared" si="414"/>
        <v>105.3</v>
      </c>
      <c r="P1144" s="3">
        <f t="shared" si="414"/>
        <v>104.7</v>
      </c>
      <c r="Q1144" s="3">
        <f t="shared" si="414"/>
        <v>106.8</v>
      </c>
      <c r="R1144" s="3">
        <f t="shared" si="414"/>
        <v>103.6</v>
      </c>
      <c r="S1144" s="3">
        <f t="shared" si="414"/>
        <v>103.9</v>
      </c>
      <c r="T1144" s="3">
        <f t="shared" si="414"/>
        <v>108</v>
      </c>
      <c r="U1144" s="3">
        <f t="shared" si="414"/>
        <v>106.1</v>
      </c>
      <c r="V1144" s="3">
        <f t="shared" si="414"/>
        <v>104.2</v>
      </c>
      <c r="W1144" s="3">
        <f t="shared" si="414"/>
        <v>104.9</v>
      </c>
      <c r="X1144" s="3">
        <f t="shared" si="414"/>
        <v>103.9</v>
      </c>
      <c r="Y1144" s="62">
        <v>105.7</v>
      </c>
      <c r="Z1144" s="10">
        <v>101.7</v>
      </c>
      <c r="AA1144" s="3">
        <v>99.8</v>
      </c>
      <c r="AB1144" s="3">
        <v>99.9</v>
      </c>
      <c r="AC1144" s="3">
        <v>100.4</v>
      </c>
      <c r="AD1144" s="3">
        <v>102.4</v>
      </c>
      <c r="AE1144" s="3">
        <v>102.8</v>
      </c>
    </row>
    <row r="1145" spans="1:32" x14ac:dyDescent="0.2">
      <c r="A1145" s="79" t="s">
        <v>303</v>
      </c>
      <c r="B1145" s="67"/>
      <c r="C1145" s="3">
        <v>127.6</v>
      </c>
      <c r="D1145" s="3">
        <v>181</v>
      </c>
      <c r="E1145" s="3">
        <v>143.19999999999999</v>
      </c>
      <c r="F1145" s="3">
        <v>120.3</v>
      </c>
      <c r="G1145" s="3">
        <v>111.7</v>
      </c>
      <c r="H1145" s="3">
        <v>150</v>
      </c>
      <c r="I1145" s="3">
        <v>132.5</v>
      </c>
      <c r="J1145" s="3">
        <v>129.9</v>
      </c>
      <c r="K1145" s="3">
        <v>117.9</v>
      </c>
      <c r="L1145" s="3">
        <v>109.4</v>
      </c>
      <c r="M1145" s="3">
        <v>109.1</v>
      </c>
      <c r="N1145" s="3">
        <v>110.3</v>
      </c>
      <c r="O1145" s="3">
        <v>105.5</v>
      </c>
      <c r="P1145" s="3">
        <v>107.3</v>
      </c>
      <c r="Q1145" s="3">
        <v>114.1</v>
      </c>
      <c r="R1145" s="3">
        <v>106.2</v>
      </c>
      <c r="S1145" s="3">
        <v>106.4</v>
      </c>
      <c r="T1145" s="3">
        <v>124.6</v>
      </c>
      <c r="U1145" s="3">
        <v>112.7</v>
      </c>
      <c r="V1145" s="3">
        <v>108.2</v>
      </c>
      <c r="W1145" s="3">
        <v>106.3</v>
      </c>
      <c r="X1145" s="3">
        <v>105.7</v>
      </c>
      <c r="Y1145" s="3">
        <v>106.2</v>
      </c>
      <c r="Z1145" s="3">
        <v>91.5</v>
      </c>
      <c r="AA1145" s="213">
        <v>88.3</v>
      </c>
      <c r="AB1145" s="71">
        <v>97.1</v>
      </c>
      <c r="AC1145" s="213">
        <v>99.9</v>
      </c>
      <c r="AD1145" s="213">
        <v>100.8</v>
      </c>
      <c r="AE1145" s="213">
        <v>101.4</v>
      </c>
    </row>
    <row r="1146" spans="1:32" x14ac:dyDescent="0.2">
      <c r="A1146" s="79" t="s">
        <v>306</v>
      </c>
      <c r="B1146" s="67"/>
      <c r="M1146" s="214">
        <v>107.5</v>
      </c>
      <c r="N1146" s="214">
        <v>105.9</v>
      </c>
      <c r="O1146" s="214">
        <v>105</v>
      </c>
      <c r="P1146" s="214">
        <v>111</v>
      </c>
      <c r="Q1146" s="214">
        <v>119</v>
      </c>
      <c r="R1146" s="214">
        <v>106.7</v>
      </c>
      <c r="S1146" s="214">
        <v>102.3</v>
      </c>
      <c r="T1146" s="214">
        <v>114.5</v>
      </c>
      <c r="U1146" s="214">
        <v>109.9</v>
      </c>
      <c r="V1146" s="215">
        <v>107</v>
      </c>
      <c r="W1146" s="215">
        <v>107.4</v>
      </c>
      <c r="X1146" s="214">
        <v>100.7</v>
      </c>
      <c r="Y1146" s="214">
        <v>103.5</v>
      </c>
      <c r="Z1146" s="214">
        <v>90.1</v>
      </c>
      <c r="AA1146" s="214">
        <v>87.8</v>
      </c>
      <c r="AB1146" s="65">
        <v>95.7</v>
      </c>
      <c r="AC1146" s="214">
        <v>100</v>
      </c>
      <c r="AD1146" s="214">
        <v>100</v>
      </c>
      <c r="AE1146" s="214">
        <v>100</v>
      </c>
    </row>
    <row r="1147" spans="1:32" x14ac:dyDescent="0.2">
      <c r="A1147" s="216" t="s">
        <v>298</v>
      </c>
      <c r="B1147" s="67"/>
      <c r="I1147" s="102">
        <v>111</v>
      </c>
      <c r="J1147" s="102">
        <v>147</v>
      </c>
      <c r="K1147" s="102">
        <v>178</v>
      </c>
      <c r="L1147" s="102">
        <v>205</v>
      </c>
      <c r="M1147" s="102">
        <v>220</v>
      </c>
      <c r="N1147" s="102">
        <v>234</v>
      </c>
      <c r="O1147" s="102">
        <v>245</v>
      </c>
      <c r="P1147" s="102">
        <v>270</v>
      </c>
      <c r="Q1147" s="102">
        <v>318</v>
      </c>
      <c r="R1147" s="102">
        <v>338</v>
      </c>
      <c r="S1147" s="102">
        <v>343</v>
      </c>
      <c r="T1147" s="102">
        <v>383</v>
      </c>
      <c r="U1147" s="217">
        <v>420</v>
      </c>
      <c r="V1147" s="217">
        <v>449</v>
      </c>
      <c r="W1147" s="217">
        <v>466</v>
      </c>
      <c r="X1147" s="218">
        <v>468</v>
      </c>
      <c r="Y1147" s="217">
        <v>485</v>
      </c>
      <c r="Z1147" s="217">
        <v>437</v>
      </c>
      <c r="AA1147" s="217">
        <v>383</v>
      </c>
      <c r="AB1147" s="13">
        <v>366</v>
      </c>
      <c r="AC1147" s="101">
        <v>366</v>
      </c>
      <c r="AD1147" s="101">
        <v>366</v>
      </c>
      <c r="AE1147" s="101">
        <v>366</v>
      </c>
      <c r="AF1147" s="3">
        <f>0.889*0.9*0.943</f>
        <v>0.75449429999999995</v>
      </c>
    </row>
    <row r="1148" spans="1:32" x14ac:dyDescent="0.2">
      <c r="A1148" s="216" t="s">
        <v>299</v>
      </c>
      <c r="B1148" s="67"/>
      <c r="I1148" s="102">
        <v>51</v>
      </c>
      <c r="J1148" s="102">
        <v>69</v>
      </c>
      <c r="K1148" s="102">
        <v>83</v>
      </c>
      <c r="L1148" s="102">
        <v>96</v>
      </c>
      <c r="M1148" s="102">
        <v>102</v>
      </c>
      <c r="N1148" s="102">
        <v>108</v>
      </c>
      <c r="O1148" s="102">
        <v>114</v>
      </c>
      <c r="P1148" s="102">
        <v>133</v>
      </c>
      <c r="Q1148" s="102">
        <v>161</v>
      </c>
      <c r="R1148" s="102">
        <v>176</v>
      </c>
      <c r="S1148" s="102">
        <v>186</v>
      </c>
      <c r="T1148" s="102">
        <v>226</v>
      </c>
      <c r="U1148" s="217">
        <v>250</v>
      </c>
      <c r="V1148" s="217">
        <v>266</v>
      </c>
      <c r="W1148" s="217">
        <v>293</v>
      </c>
      <c r="X1148" s="218">
        <v>299</v>
      </c>
      <c r="Y1148" s="217">
        <v>308</v>
      </c>
      <c r="Z1148" s="217">
        <v>278</v>
      </c>
      <c r="AA1148" s="217">
        <v>243</v>
      </c>
      <c r="AB1148" s="13">
        <v>233</v>
      </c>
      <c r="AC1148" s="101">
        <v>233</v>
      </c>
      <c r="AD1148" s="101">
        <v>233</v>
      </c>
      <c r="AE1148" s="101">
        <v>233</v>
      </c>
    </row>
    <row r="1149" spans="1:32" x14ac:dyDescent="0.2">
      <c r="A1149" s="216" t="s">
        <v>301</v>
      </c>
      <c r="B1149" s="67"/>
      <c r="I1149" s="102">
        <v>74</v>
      </c>
      <c r="J1149" s="102">
        <v>91</v>
      </c>
      <c r="K1149" s="102">
        <v>108</v>
      </c>
      <c r="L1149" s="102">
        <v>124</v>
      </c>
      <c r="M1149" s="102">
        <v>138</v>
      </c>
      <c r="N1149" s="102">
        <v>152</v>
      </c>
      <c r="O1149" s="102">
        <v>161</v>
      </c>
      <c r="P1149" s="102">
        <v>172</v>
      </c>
      <c r="Q1149" s="102">
        <v>190</v>
      </c>
      <c r="R1149" s="102">
        <v>209</v>
      </c>
      <c r="S1149" s="102">
        <v>223</v>
      </c>
      <c r="T1149" s="102">
        <v>252</v>
      </c>
      <c r="U1149" s="217">
        <v>273</v>
      </c>
      <c r="V1149" s="217">
        <v>300</v>
      </c>
      <c r="W1149" s="217">
        <v>301</v>
      </c>
      <c r="X1149" s="218">
        <v>316</v>
      </c>
      <c r="Y1149" s="217">
        <v>331</v>
      </c>
      <c r="Z1149" s="217">
        <v>316</v>
      </c>
      <c r="AA1149" s="217">
        <v>296</v>
      </c>
      <c r="AB1149" s="13">
        <v>296</v>
      </c>
      <c r="AC1149" s="101">
        <v>296</v>
      </c>
      <c r="AD1149" s="217">
        <v>296</v>
      </c>
      <c r="AE1149" s="217">
        <v>296</v>
      </c>
      <c r="AF1149" s="3" t="s">
        <v>307</v>
      </c>
    </row>
    <row r="1150" spans="1:32" x14ac:dyDescent="0.2">
      <c r="A1150" s="216" t="s">
        <v>302</v>
      </c>
      <c r="B1150" s="67"/>
      <c r="I1150" s="102">
        <v>54</v>
      </c>
      <c r="J1150" s="102">
        <v>69</v>
      </c>
      <c r="K1150" s="102">
        <v>83</v>
      </c>
      <c r="L1150" s="102">
        <v>97</v>
      </c>
      <c r="M1150" s="102">
        <v>110</v>
      </c>
      <c r="N1150" s="102">
        <v>122</v>
      </c>
      <c r="O1150" s="102">
        <v>132</v>
      </c>
      <c r="P1150" s="102">
        <v>146</v>
      </c>
      <c r="Q1150" s="102">
        <v>174</v>
      </c>
      <c r="R1150" s="102">
        <v>195</v>
      </c>
      <c r="S1150" s="102">
        <v>212</v>
      </c>
      <c r="T1150" s="102">
        <v>247</v>
      </c>
      <c r="U1150" s="217">
        <v>278</v>
      </c>
      <c r="V1150" s="217">
        <v>307</v>
      </c>
      <c r="W1150" s="217">
        <v>327</v>
      </c>
      <c r="X1150" s="218">
        <v>362</v>
      </c>
      <c r="Y1150" s="217">
        <v>374</v>
      </c>
      <c r="Z1150" s="217">
        <v>362</v>
      </c>
      <c r="AA1150" s="217">
        <v>363</v>
      </c>
      <c r="AB1150" s="13">
        <v>363</v>
      </c>
      <c r="AC1150" s="101">
        <v>364</v>
      </c>
      <c r="AD1150" s="217">
        <v>364</v>
      </c>
      <c r="AE1150" s="217">
        <v>364</v>
      </c>
    </row>
    <row r="1151" spans="1:32" x14ac:dyDescent="0.2">
      <c r="A1151" s="216" t="s">
        <v>304</v>
      </c>
      <c r="B1151" s="67"/>
      <c r="I1151" s="102"/>
      <c r="J1151" s="102"/>
      <c r="K1151" s="102"/>
      <c r="L1151" s="102"/>
      <c r="M1151" s="214">
        <v>111.6</v>
      </c>
      <c r="N1151" s="214">
        <v>109.9</v>
      </c>
      <c r="O1151" s="214">
        <v>106.1</v>
      </c>
      <c r="P1151" s="214">
        <v>106.4</v>
      </c>
      <c r="Q1151" s="214">
        <v>110.5</v>
      </c>
      <c r="R1151" s="214">
        <v>108.5</v>
      </c>
      <c r="S1151" s="214">
        <v>105.9</v>
      </c>
      <c r="T1151" s="214">
        <v>111.1</v>
      </c>
      <c r="U1151" s="214">
        <v>110.1</v>
      </c>
      <c r="V1151" s="215">
        <v>109.9</v>
      </c>
      <c r="W1151" s="215">
        <v>105.4</v>
      </c>
      <c r="X1151" s="214">
        <v>104.1</v>
      </c>
      <c r="Y1151" s="214">
        <v>104.8</v>
      </c>
      <c r="Z1151" s="214">
        <v>96.1</v>
      </c>
      <c r="AA1151" s="214">
        <v>93.5</v>
      </c>
      <c r="AB1151" s="214">
        <v>100</v>
      </c>
      <c r="AC1151" s="214">
        <v>100</v>
      </c>
      <c r="AD1151" s="214">
        <v>100</v>
      </c>
      <c r="AE1151" s="214">
        <v>100</v>
      </c>
    </row>
    <row r="1152" spans="1:32" x14ac:dyDescent="0.2">
      <c r="A1152" s="216" t="s">
        <v>305</v>
      </c>
      <c r="B1152" s="67"/>
      <c r="I1152" s="102"/>
      <c r="J1152" s="102"/>
      <c r="K1152" s="102"/>
      <c r="L1152" s="102"/>
      <c r="M1152" s="214">
        <v>113.5</v>
      </c>
      <c r="N1152" s="214">
        <v>110.7</v>
      </c>
      <c r="O1152" s="214">
        <v>107.7</v>
      </c>
      <c r="P1152" s="214">
        <v>109.4</v>
      </c>
      <c r="Q1152" s="214">
        <v>118.7</v>
      </c>
      <c r="R1152" s="214">
        <v>113</v>
      </c>
      <c r="S1152" s="214">
        <v>107</v>
      </c>
      <c r="T1152" s="214">
        <v>114.8</v>
      </c>
      <c r="U1152" s="214">
        <v>110.8</v>
      </c>
      <c r="V1152" s="215">
        <v>109.7</v>
      </c>
      <c r="W1152" s="215">
        <v>105.8</v>
      </c>
      <c r="X1152" s="214">
        <v>109.5</v>
      </c>
      <c r="Y1152" s="214">
        <v>105.5</v>
      </c>
      <c r="Z1152" s="214">
        <v>96.5</v>
      </c>
      <c r="AA1152" s="214">
        <v>93.5</v>
      </c>
      <c r="AB1152" s="214">
        <v>100</v>
      </c>
      <c r="AC1152" s="214">
        <v>100</v>
      </c>
      <c r="AD1152" s="214">
        <v>100</v>
      </c>
      <c r="AE1152" s="214">
        <v>100</v>
      </c>
    </row>
    <row r="1153" spans="1:34" x14ac:dyDescent="0.2">
      <c r="A1153" s="112"/>
      <c r="B1153" s="67"/>
      <c r="V1153" s="3"/>
    </row>
    <row r="1154" spans="1:34" x14ac:dyDescent="0.2">
      <c r="A1154" s="112"/>
      <c r="B1154" s="67"/>
      <c r="V1154" s="3"/>
    </row>
    <row r="1155" spans="1:34" ht="25.5" x14ac:dyDescent="0.2">
      <c r="A1155" s="219" t="s">
        <v>276</v>
      </c>
      <c r="B1155" s="67"/>
      <c r="U1155" s="3">
        <f>+U1158/$Q1158</f>
        <v>1.1816084385504202</v>
      </c>
      <c r="V1155" s="3"/>
      <c r="W1155" s="3">
        <f>+W1158/$Q1158</f>
        <v>1.2567390372899159</v>
      </c>
      <c r="AG1155" s="3" t="s">
        <v>397</v>
      </c>
    </row>
    <row r="1156" spans="1:34" x14ac:dyDescent="0.2">
      <c r="A1156" s="115" t="s">
        <v>277</v>
      </c>
      <c r="B1156" s="67"/>
      <c r="N1156" s="13">
        <v>2903</v>
      </c>
      <c r="O1156" s="13">
        <v>3006</v>
      </c>
      <c r="P1156" s="13">
        <v>2105</v>
      </c>
      <c r="Q1156" s="13">
        <v>7356</v>
      </c>
      <c r="R1156" s="13">
        <v>8413</v>
      </c>
      <c r="S1156" s="13">
        <v>7327</v>
      </c>
      <c r="T1156" s="13">
        <v>8410</v>
      </c>
      <c r="U1156" s="13">
        <v>8828.9420000000009</v>
      </c>
      <c r="V1156" s="59">
        <v>7744.27</v>
      </c>
      <c r="W1156" s="13">
        <v>9951.3359999999993</v>
      </c>
      <c r="X1156" s="13">
        <v>7174.7749999999996</v>
      </c>
      <c r="Y1156" s="13">
        <v>8135</v>
      </c>
      <c r="Z1156" s="13">
        <v>7857</v>
      </c>
      <c r="AA1156" s="13">
        <v>7824.8769400000001</v>
      </c>
      <c r="AB1156" s="13">
        <v>8162.7444670000004</v>
      </c>
      <c r="AC1156" s="13">
        <v>8224.1232240000008</v>
      </c>
      <c r="AD1156" s="13">
        <v>8414.2696429999996</v>
      </c>
      <c r="AE1156" s="13">
        <v>6926.4243000000006</v>
      </c>
      <c r="AF1156" s="12">
        <f>+AD1156*100/Z1156</f>
        <v>107.09265168639429</v>
      </c>
      <c r="AG1156" s="7">
        <f>+Z1156*100/Q1156</f>
        <v>106.81076672104405</v>
      </c>
    </row>
    <row r="1157" spans="1:34" x14ac:dyDescent="0.2">
      <c r="A1157" s="115" t="s">
        <v>288</v>
      </c>
      <c r="B1157" s="67"/>
      <c r="N1157" s="13">
        <v>1248</v>
      </c>
      <c r="O1157" s="13">
        <v>1461</v>
      </c>
      <c r="P1157" s="13">
        <v>864</v>
      </c>
      <c r="Q1157" s="13">
        <v>39</v>
      </c>
      <c r="R1157" s="13">
        <v>54</v>
      </c>
      <c r="S1157" s="13">
        <v>80</v>
      </c>
      <c r="T1157" s="13">
        <v>67</v>
      </c>
      <c r="U1157" s="13">
        <v>74.430000000000007</v>
      </c>
      <c r="V1157" s="59">
        <v>43.442</v>
      </c>
      <c r="W1157" s="13">
        <v>30.376999999999999</v>
      </c>
      <c r="X1157" s="13">
        <v>37.41057</v>
      </c>
      <c r="Y1157" s="13">
        <v>31.513000000000005</v>
      </c>
      <c r="Z1157" s="13">
        <v>35</v>
      </c>
      <c r="AA1157" s="13">
        <v>332.403277</v>
      </c>
      <c r="AB1157" s="13">
        <v>220.41635600000001</v>
      </c>
      <c r="AC1157" s="13">
        <v>200.11458600000003</v>
      </c>
      <c r="AD1157" s="13">
        <v>246.420117</v>
      </c>
      <c r="AE1157" s="13">
        <v>183.905776</v>
      </c>
      <c r="AF1157" s="12">
        <f>+AD1157*100/Z1157</f>
        <v>704.05747714285712</v>
      </c>
      <c r="AG1157" s="7">
        <f>+Z1157*100/Q1157</f>
        <v>89.743589743589737</v>
      </c>
      <c r="AH1157" s="3">
        <f>+AD1157*100/AD1156</f>
        <v>2.9285978160326946</v>
      </c>
    </row>
    <row r="1158" spans="1:34" x14ac:dyDescent="0.2">
      <c r="A1158" s="115" t="s">
        <v>281</v>
      </c>
      <c r="B1158" s="67"/>
      <c r="N1158" s="13">
        <v>1055</v>
      </c>
      <c r="O1158" s="13">
        <v>1120</v>
      </c>
      <c r="P1158" s="13">
        <v>1117</v>
      </c>
      <c r="Q1158" s="13">
        <v>1904</v>
      </c>
      <c r="R1158" s="13">
        <v>2110</v>
      </c>
      <c r="S1158" s="13">
        <v>1913</v>
      </c>
      <c r="T1158" s="13">
        <v>2212</v>
      </c>
      <c r="U1158" s="13">
        <v>2249.782467</v>
      </c>
      <c r="V1158" s="59">
        <v>1830.7</v>
      </c>
      <c r="W1158" s="13">
        <v>2392.8311269999999</v>
      </c>
      <c r="X1158" s="13">
        <v>1840.4364110000001</v>
      </c>
      <c r="Y1158" s="13">
        <v>1982</v>
      </c>
      <c r="Z1158" s="13">
        <v>1924</v>
      </c>
      <c r="AA1158" s="13">
        <v>1810.8432936061158</v>
      </c>
      <c r="AB1158" s="13">
        <v>1823.99844878045</v>
      </c>
      <c r="AC1158" s="13">
        <v>1975.4571924999998</v>
      </c>
      <c r="AD1158" s="13">
        <v>1992.2798905000002</v>
      </c>
      <c r="AE1158" s="13">
        <v>1607.8523619999999</v>
      </c>
      <c r="AF1158" s="12">
        <f t="shared" ref="AF1158:AF1164" si="415">+AD1158*100/Z1158</f>
        <v>103.54885085758838</v>
      </c>
      <c r="AG1158" s="7">
        <f>+Z1158*100/Q1158</f>
        <v>101.05042016806723</v>
      </c>
    </row>
    <row r="1159" spans="1:34" x14ac:dyDescent="0.2">
      <c r="A1159" s="115" t="s">
        <v>289</v>
      </c>
      <c r="B1159" s="67"/>
      <c r="N1159" s="13">
        <v>37</v>
      </c>
      <c r="O1159" s="13">
        <v>31</v>
      </c>
      <c r="P1159" s="13">
        <v>24</v>
      </c>
      <c r="Q1159" s="13">
        <v>4</v>
      </c>
      <c r="R1159" s="13">
        <v>5</v>
      </c>
      <c r="S1159" s="13">
        <v>8</v>
      </c>
      <c r="T1159" s="13">
        <v>6</v>
      </c>
      <c r="U1159" s="13">
        <v>6.1420469999999998</v>
      </c>
      <c r="V1159" s="59">
        <v>4.0999999999999996</v>
      </c>
      <c r="W1159" s="13">
        <v>3.869853</v>
      </c>
      <c r="X1159" s="13">
        <v>4.0385818672516303</v>
      </c>
      <c r="Y1159" s="13">
        <v>3.3636930000000005</v>
      </c>
      <c r="Z1159" s="13">
        <v>3</v>
      </c>
      <c r="AA1159" s="13">
        <v>13.600068436649998</v>
      </c>
      <c r="AB1159" s="13">
        <v>11.134096580343998</v>
      </c>
      <c r="AC1159" s="13">
        <v>4.620920700000001</v>
      </c>
      <c r="AD1159" s="13">
        <v>6.3969997999999997</v>
      </c>
      <c r="AE1159" s="13">
        <v>5.4977543999999998</v>
      </c>
      <c r="AF1159" s="12">
        <f t="shared" si="415"/>
        <v>213.23332666666667</v>
      </c>
      <c r="AG1159" s="7">
        <f>+Z1159*100/Q1159</f>
        <v>75</v>
      </c>
    </row>
    <row r="1160" spans="1:34" x14ac:dyDescent="0.2">
      <c r="A1160" s="115" t="s">
        <v>278</v>
      </c>
      <c r="B1160" s="67"/>
      <c r="N1160" s="7">
        <f>+N1158*1000/N1156</f>
        <v>363.41715466758524</v>
      </c>
      <c r="O1160" s="7">
        <f t="shared" ref="O1160:AE1160" si="416">+O1158*1000/O1156</f>
        <v>372.58815701929473</v>
      </c>
      <c r="P1160" s="7">
        <f t="shared" si="416"/>
        <v>530.64133016627079</v>
      </c>
      <c r="Q1160" s="7">
        <f t="shared" si="416"/>
        <v>258.8363240891789</v>
      </c>
      <c r="R1160" s="7">
        <f t="shared" si="416"/>
        <v>250.8023297278022</v>
      </c>
      <c r="S1160" s="7">
        <f t="shared" si="416"/>
        <v>261.08912242391153</v>
      </c>
      <c r="T1160" s="7">
        <f t="shared" si="416"/>
        <v>263.02021403091555</v>
      </c>
      <c r="U1160" s="7">
        <f t="shared" si="416"/>
        <v>254.81903346969546</v>
      </c>
      <c r="V1160" s="7">
        <f t="shared" si="416"/>
        <v>236.39413398551443</v>
      </c>
      <c r="W1160" s="7">
        <f t="shared" si="416"/>
        <v>240.45325441729634</v>
      </c>
      <c r="X1160" s="7">
        <f t="shared" si="416"/>
        <v>256.51486088413924</v>
      </c>
      <c r="Y1160" s="7">
        <f t="shared" si="416"/>
        <v>243.63859864781807</v>
      </c>
      <c r="Z1160" s="7">
        <f t="shared" si="416"/>
        <v>244.87717958508335</v>
      </c>
      <c r="AA1160" s="7">
        <f t="shared" si="416"/>
        <v>231.4213127556375</v>
      </c>
      <c r="AB1160" s="7">
        <f t="shared" si="416"/>
        <v>223.45406696907324</v>
      </c>
      <c r="AC1160" s="7">
        <f t="shared" si="416"/>
        <v>240.20277161401634</v>
      </c>
      <c r="AD1160" s="7">
        <f t="shared" si="416"/>
        <v>236.77395365590857</v>
      </c>
      <c r="AE1160" s="7">
        <f t="shared" si="416"/>
        <v>232.1331025013873</v>
      </c>
      <c r="AF1160" s="12">
        <f t="shared" si="415"/>
        <v>96.69090196852774</v>
      </c>
      <c r="AG1160" s="7">
        <f>+Z1160*100/Q1160</f>
        <v>94.606960768270653</v>
      </c>
      <c r="AH1160" s="7">
        <f>AVERAGE(Q1160:Z1160)</f>
        <v>251.04450512613553</v>
      </c>
    </row>
    <row r="1161" spans="1:34" x14ac:dyDescent="0.2">
      <c r="A1161" s="123" t="s">
        <v>279</v>
      </c>
      <c r="B1161" s="67"/>
      <c r="N1161" s="240">
        <v>28</v>
      </c>
      <c r="O1161" s="240">
        <v>28</v>
      </c>
      <c r="P1161" s="240">
        <v>28</v>
      </c>
      <c r="Q1161" s="240">
        <v>28</v>
      </c>
      <c r="R1161" s="240">
        <v>28</v>
      </c>
      <c r="AF1161" s="12" t="e">
        <f t="shared" si="415"/>
        <v>#DIV/0!</v>
      </c>
      <c r="AG1161" s="7"/>
    </row>
    <row r="1162" spans="1:34" x14ac:dyDescent="0.2">
      <c r="A1162" s="123" t="s">
        <v>280</v>
      </c>
      <c r="B1162" s="67"/>
      <c r="N1162" s="240" t="s">
        <v>282</v>
      </c>
      <c r="O1162" s="241">
        <v>5217516</v>
      </c>
      <c r="P1162" s="240" t="s">
        <v>282</v>
      </c>
      <c r="Q1162" s="240" t="s">
        <v>282</v>
      </c>
      <c r="R1162" s="240" t="s">
        <v>282</v>
      </c>
      <c r="AF1162" s="12" t="e">
        <f t="shared" si="415"/>
        <v>#DIV/0!</v>
      </c>
      <c r="AG1162" s="7"/>
    </row>
    <row r="1163" spans="1:34" ht="25.5" x14ac:dyDescent="0.2">
      <c r="A1163" s="115" t="s">
        <v>398</v>
      </c>
      <c r="B1163" s="67"/>
      <c r="N1163" s="124">
        <v>2927</v>
      </c>
      <c r="O1163" s="124">
        <v>1948</v>
      </c>
      <c r="P1163" s="124">
        <v>1858</v>
      </c>
      <c r="Q1163" s="124">
        <v>1457</v>
      </c>
      <c r="R1163" s="124">
        <v>1276</v>
      </c>
      <c r="S1163" s="49">
        <v>1346</v>
      </c>
      <c r="T1163" s="49">
        <v>1007</v>
      </c>
      <c r="U1163" s="49">
        <v>828</v>
      </c>
      <c r="V1163" s="49">
        <v>859</v>
      </c>
      <c r="W1163" s="49">
        <v>641.20000000000005</v>
      </c>
      <c r="X1163" s="49">
        <v>646.6</v>
      </c>
      <c r="Y1163" s="49">
        <v>639.1</v>
      </c>
      <c r="Z1163" s="49">
        <v>660.3</v>
      </c>
      <c r="AA1163" s="49">
        <v>716.69999999999993</v>
      </c>
      <c r="AB1163" s="49">
        <v>729.6</v>
      </c>
      <c r="AC1163" s="49">
        <v>749.1</v>
      </c>
      <c r="AD1163" s="49">
        <v>680.5</v>
      </c>
      <c r="AE1163" s="49">
        <v>682.80000000000007</v>
      </c>
      <c r="AF1163" s="12">
        <f t="shared" si="415"/>
        <v>103.05921550810238</v>
      </c>
      <c r="AG1163" s="7">
        <f>+Z1163*100/Q1163</f>
        <v>45.319148936170215</v>
      </c>
    </row>
    <row r="1164" spans="1:34" x14ac:dyDescent="0.2">
      <c r="A1164" s="115" t="s">
        <v>399</v>
      </c>
      <c r="B1164" s="67"/>
      <c r="N1164" s="124">
        <v>43</v>
      </c>
      <c r="O1164" s="124">
        <v>30</v>
      </c>
      <c r="P1164" s="124">
        <v>34</v>
      </c>
      <c r="Q1164" s="124">
        <v>38</v>
      </c>
      <c r="R1164" s="124">
        <v>25</v>
      </c>
      <c r="S1164" s="49">
        <v>35</v>
      </c>
      <c r="T1164" s="49">
        <v>31</v>
      </c>
      <c r="U1164" s="49">
        <v>19.754999999999999</v>
      </c>
      <c r="V1164" s="49">
        <v>17.617000000000001</v>
      </c>
      <c r="W1164" s="49">
        <v>13.738199999999999</v>
      </c>
      <c r="X1164" s="49">
        <v>12.919499999999999</v>
      </c>
      <c r="Y1164" s="49">
        <v>11.2798</v>
      </c>
      <c r="Z1164" s="49">
        <v>8.5707000000000004</v>
      </c>
      <c r="AA1164" s="49">
        <v>8.8148999999999997</v>
      </c>
      <c r="AB1164" s="49">
        <v>9.1029</v>
      </c>
      <c r="AC1164" s="49">
        <v>9.8691999999999993</v>
      </c>
      <c r="AD1164" s="49">
        <v>9.6823999999999995</v>
      </c>
      <c r="AE1164" s="49">
        <v>8.8221000000000007</v>
      </c>
      <c r="AF1164" s="12">
        <f t="shared" si="415"/>
        <v>112.97093586288166</v>
      </c>
      <c r="AG1164" s="7">
        <f>+Z1164*100/Q1164</f>
        <v>22.554473684210528</v>
      </c>
    </row>
    <row r="1165" spans="1:34" x14ac:dyDescent="0.2">
      <c r="A1165" s="123"/>
      <c r="B1165" s="67"/>
      <c r="N1165" s="125"/>
      <c r="O1165" s="126"/>
      <c r="P1165" s="125"/>
      <c r="Q1165" s="125"/>
      <c r="R1165" s="125"/>
      <c r="AA1165" s="7"/>
    </row>
    <row r="1166" spans="1:34" x14ac:dyDescent="0.2">
      <c r="A1166" s="79" t="s">
        <v>820</v>
      </c>
      <c r="B1166" s="67"/>
      <c r="AA1166" s="7"/>
    </row>
    <row r="1167" spans="1:34" x14ac:dyDescent="0.2">
      <c r="A1167" s="115" t="s">
        <v>287</v>
      </c>
      <c r="B1167" s="67"/>
      <c r="AA1167" s="7"/>
    </row>
    <row r="1168" spans="1:34" x14ac:dyDescent="0.2">
      <c r="A1168" s="115" t="s">
        <v>3</v>
      </c>
      <c r="B1168" s="67"/>
      <c r="N1168" s="13">
        <v>26241</v>
      </c>
      <c r="O1168" s="13">
        <v>30959</v>
      </c>
      <c r="P1168" s="13">
        <v>32614</v>
      </c>
      <c r="Q1168" s="13">
        <v>36716</v>
      </c>
      <c r="R1168" s="13">
        <v>41993</v>
      </c>
      <c r="S1168" s="13">
        <v>48426</v>
      </c>
      <c r="T1168" s="13">
        <v>53912</v>
      </c>
      <c r="U1168" s="13">
        <v>53521.966467000006</v>
      </c>
      <c r="V1168" s="59">
        <v>50154.414499999999</v>
      </c>
      <c r="W1168" s="13">
        <v>50564.752026999995</v>
      </c>
      <c r="X1168" s="13">
        <v>51091.416910999993</v>
      </c>
      <c r="Y1168" s="13">
        <v>50754.898165044731</v>
      </c>
      <c r="Z1168" s="13">
        <v>53167.652916010004</v>
      </c>
      <c r="AA1168" s="13">
        <v>55302.247193606112</v>
      </c>
      <c r="AB1168" s="13">
        <v>55519.109848780441</v>
      </c>
      <c r="AC1168" s="13">
        <v>58408.095792499997</v>
      </c>
      <c r="AD1168" s="13">
        <v>60504.234790499999</v>
      </c>
      <c r="AE1168" s="13">
        <v>57562.737761999997</v>
      </c>
      <c r="AF1168" s="12">
        <f>+AE1168*100/Z1168</f>
        <v>108.26646392108562</v>
      </c>
      <c r="AG1168" s="7">
        <f>+Z1168*100/Q1168</f>
        <v>144.80785738100556</v>
      </c>
    </row>
    <row r="1169" spans="1:33" x14ac:dyDescent="0.2">
      <c r="A1169" s="163" t="s">
        <v>283</v>
      </c>
      <c r="B1169" s="67"/>
      <c r="N1169" s="13">
        <v>7731</v>
      </c>
      <c r="O1169" s="13">
        <v>7752</v>
      </c>
      <c r="P1169" s="13">
        <v>8109</v>
      </c>
      <c r="Q1169" s="13">
        <v>8749</v>
      </c>
      <c r="R1169" s="13">
        <v>9090</v>
      </c>
      <c r="S1169" s="13">
        <v>10167</v>
      </c>
      <c r="T1169" s="13">
        <v>10137</v>
      </c>
      <c r="U1169" s="13">
        <v>9874</v>
      </c>
      <c r="V1169" s="59">
        <v>7672.5010000000002</v>
      </c>
      <c r="W1169" s="13">
        <v>8808.5810000000001</v>
      </c>
      <c r="X1169" s="13">
        <v>9118.0479999999989</v>
      </c>
      <c r="Y1169" s="220">
        <v>9229.8459999999995</v>
      </c>
      <c r="Z1169" s="13">
        <v>9722.3250000000007</v>
      </c>
      <c r="AA1169" s="13">
        <v>10158.325999999999</v>
      </c>
      <c r="AB1169" s="13">
        <v>10009.615</v>
      </c>
      <c r="AC1169" s="13">
        <v>10527.534</v>
      </c>
      <c r="AD1169" s="13">
        <v>11344.567000000001</v>
      </c>
      <c r="AE1169" s="13">
        <v>10580.870999999999</v>
      </c>
      <c r="AF1169" s="12">
        <f>+AE1169*100/Z1169</f>
        <v>108.83066550439322</v>
      </c>
      <c r="AG1169" s="7">
        <f>+Z1169*100/Q1169</f>
        <v>111.12498571265289</v>
      </c>
    </row>
    <row r="1170" spans="1:33" x14ac:dyDescent="0.2">
      <c r="A1170" s="163" t="s">
        <v>284</v>
      </c>
      <c r="B1170" s="67"/>
      <c r="N1170" s="13">
        <v>12500</v>
      </c>
      <c r="O1170" s="13">
        <v>17143</v>
      </c>
      <c r="P1170" s="13">
        <v>18199</v>
      </c>
      <c r="Q1170" s="13">
        <v>20598</v>
      </c>
      <c r="R1170" s="13">
        <v>25138</v>
      </c>
      <c r="S1170" s="13">
        <v>30495</v>
      </c>
      <c r="T1170" s="13">
        <v>35804</v>
      </c>
      <c r="U1170" s="13">
        <v>35743.17</v>
      </c>
      <c r="V1170" s="59">
        <v>35372.51</v>
      </c>
      <c r="W1170" s="13">
        <v>33720.53</v>
      </c>
      <c r="X1170" s="13">
        <v>34528.18</v>
      </c>
      <c r="Y1170" s="13">
        <v>33735</v>
      </c>
      <c r="Z1170" s="13">
        <v>35817.14</v>
      </c>
      <c r="AA1170" s="13">
        <v>37516.54</v>
      </c>
      <c r="AB1170" s="13">
        <v>38351.97</v>
      </c>
      <c r="AC1170" s="13">
        <v>40006.269999999997</v>
      </c>
      <c r="AD1170" s="13">
        <v>39687.11</v>
      </c>
      <c r="AE1170" s="13">
        <v>37740.25</v>
      </c>
      <c r="AF1170" s="12">
        <f>+AE1170*100/Z1170</f>
        <v>105.36924500392828</v>
      </c>
      <c r="AG1170" s="7">
        <f>+Z1170*100/Q1170</f>
        <v>173.88649383435285</v>
      </c>
    </row>
    <row r="1171" spans="1:33" x14ac:dyDescent="0.2">
      <c r="A1171" s="163" t="s">
        <v>285</v>
      </c>
      <c r="B1171" s="67"/>
      <c r="N1171" s="13">
        <v>1055</v>
      </c>
      <c r="O1171" s="13">
        <v>1120</v>
      </c>
      <c r="P1171" s="13">
        <v>1117</v>
      </c>
      <c r="Q1171" s="13">
        <v>1904</v>
      </c>
      <c r="R1171" s="13">
        <v>2110</v>
      </c>
      <c r="S1171" s="13">
        <v>1913</v>
      </c>
      <c r="T1171" s="13">
        <v>2212</v>
      </c>
      <c r="U1171" s="13">
        <v>2249.782467</v>
      </c>
      <c r="V1171" s="59">
        <v>1830.7</v>
      </c>
      <c r="W1171" s="13">
        <v>2392.8311269999999</v>
      </c>
      <c r="X1171" s="13">
        <v>1840.4364110000001</v>
      </c>
      <c r="Y1171" s="13">
        <v>1982</v>
      </c>
      <c r="Z1171" s="13">
        <v>1924.3545160100002</v>
      </c>
      <c r="AA1171" s="13">
        <v>1810.8432936061158</v>
      </c>
      <c r="AB1171" s="13">
        <v>1823.99844878045</v>
      </c>
      <c r="AC1171" s="13">
        <v>1975.4571924999998</v>
      </c>
      <c r="AD1171" s="13">
        <v>1992.2798905000002</v>
      </c>
      <c r="AE1171" s="13">
        <v>1607.8523619999999</v>
      </c>
      <c r="AF1171" s="12">
        <f>+AD1171*100/Z1171</f>
        <v>103.52977447372005</v>
      </c>
      <c r="AG1171" s="7">
        <f>+Z1171*100/Q1171</f>
        <v>101.06903970640758</v>
      </c>
    </row>
    <row r="1172" spans="1:33" x14ac:dyDescent="0.2">
      <c r="A1172" s="97" t="s">
        <v>286</v>
      </c>
      <c r="B1172" s="67"/>
      <c r="N1172" s="13">
        <v>4904</v>
      </c>
      <c r="O1172" s="13">
        <v>4912</v>
      </c>
      <c r="P1172" s="13">
        <v>5149</v>
      </c>
      <c r="Q1172" s="13">
        <v>5410</v>
      </c>
      <c r="R1172" s="13">
        <v>5591</v>
      </c>
      <c r="S1172" s="13">
        <v>5779</v>
      </c>
      <c r="T1172" s="13">
        <v>5723</v>
      </c>
      <c r="U1172" s="13">
        <v>5637.3449999999993</v>
      </c>
      <c r="V1172" s="59">
        <v>5261.6805000000004</v>
      </c>
      <c r="W1172" s="13">
        <v>5622.7299000000003</v>
      </c>
      <c r="X1172" s="13">
        <v>5581.1159000000007</v>
      </c>
      <c r="Y1172" s="13">
        <v>5802</v>
      </c>
      <c r="Z1172" s="13">
        <v>5693.9132</v>
      </c>
      <c r="AA1172" s="13">
        <v>5801.0652</v>
      </c>
      <c r="AB1172" s="13">
        <v>5304.6494000000002</v>
      </c>
      <c r="AC1172" s="13">
        <v>5849.9736999999996</v>
      </c>
      <c r="AD1172" s="13">
        <v>7429.9220000000005</v>
      </c>
      <c r="AE1172" s="13">
        <v>7589.3096000000005</v>
      </c>
      <c r="AF1172" s="12">
        <f>+AE1172*100/Z1172</f>
        <v>133.2881154563438</v>
      </c>
      <c r="AG1172" s="7">
        <f>+Z1172*100/Q1172</f>
        <v>105.24793345656191</v>
      </c>
    </row>
    <row r="1173" spans="1:33" x14ac:dyDescent="0.2">
      <c r="A1173" s="112"/>
      <c r="B1173" s="67"/>
      <c r="Q1173" s="104">
        <f t="shared" ref="Q1173:X1173" si="417">+Q1171*100/Q1168</f>
        <v>5.1857500817082469</v>
      </c>
      <c r="R1173" s="104">
        <f t="shared" si="417"/>
        <v>5.0246469649703522</v>
      </c>
      <c r="S1173" s="104">
        <f t="shared" si="417"/>
        <v>3.9503572461074627</v>
      </c>
      <c r="T1173" s="104">
        <f t="shared" si="417"/>
        <v>4.1029826383736463</v>
      </c>
      <c r="U1173" s="104">
        <f t="shared" si="417"/>
        <v>4.203474975806702</v>
      </c>
      <c r="V1173" s="104">
        <f t="shared" si="417"/>
        <v>3.6501273482117913</v>
      </c>
      <c r="W1173" s="104">
        <f t="shared" si="417"/>
        <v>4.7322117306583511</v>
      </c>
      <c r="X1173" s="104">
        <f t="shared" si="417"/>
        <v>3.6022418681517396</v>
      </c>
      <c r="Y1173" s="104">
        <f t="shared" ref="Y1173:AE1173" si="418">+Y1171*100/Y1168</f>
        <v>3.9050418218847258</v>
      </c>
      <c r="Z1173" s="104">
        <f t="shared" si="418"/>
        <v>3.6194084381530653</v>
      </c>
      <c r="AA1173" s="104">
        <f t="shared" si="418"/>
        <v>3.2744479392791845</v>
      </c>
      <c r="AB1173" s="104">
        <f t="shared" si="418"/>
        <v>3.2853524736771638</v>
      </c>
      <c r="AC1173" s="104">
        <f t="shared" si="418"/>
        <v>3.3821633211909332</v>
      </c>
      <c r="AD1173" s="104">
        <f t="shared" si="418"/>
        <v>3.2927941282100401</v>
      </c>
      <c r="AE1173" s="104">
        <f t="shared" si="418"/>
        <v>2.793217321677536</v>
      </c>
      <c r="AF1173" s="104">
        <f>AVERAGE(AA1173:AE1173)</f>
        <v>3.2055950368069714</v>
      </c>
      <c r="AG1173" s="104">
        <f>AVERAGE(Q1173:Z1173)</f>
        <v>4.1976243114026079</v>
      </c>
    </row>
    <row r="1174" spans="1:33" x14ac:dyDescent="0.2">
      <c r="A1174" s="68" t="s">
        <v>123</v>
      </c>
      <c r="B1174" s="67"/>
    </row>
    <row r="1175" spans="1:33" x14ac:dyDescent="0.2">
      <c r="A1175" s="79" t="s">
        <v>290</v>
      </c>
      <c r="B1175" s="67"/>
      <c r="H1175" s="13">
        <f t="shared" ref="H1175:Z1175" si="419">+H121</f>
        <v>7560</v>
      </c>
      <c r="I1175" s="127">
        <f t="shared" si="419"/>
        <v>33437</v>
      </c>
      <c r="J1175" s="13">
        <f t="shared" si="419"/>
        <v>7510</v>
      </c>
      <c r="K1175" s="13">
        <f t="shared" si="419"/>
        <v>8305</v>
      </c>
      <c r="L1175" s="13">
        <f t="shared" si="419"/>
        <v>8344</v>
      </c>
      <c r="M1175" s="13">
        <f t="shared" si="419"/>
        <v>9065</v>
      </c>
      <c r="N1175" s="13">
        <f t="shared" si="419"/>
        <v>10359</v>
      </c>
      <c r="O1175" s="13">
        <f t="shared" si="419"/>
        <v>10883</v>
      </c>
      <c r="P1175" s="13">
        <f t="shared" si="419"/>
        <v>10983</v>
      </c>
      <c r="Q1175" s="13">
        <f t="shared" si="419"/>
        <v>10391</v>
      </c>
      <c r="R1175" s="13">
        <f t="shared" si="419"/>
        <v>13585</v>
      </c>
      <c r="S1175" s="13">
        <f t="shared" si="419"/>
        <v>13837</v>
      </c>
      <c r="T1175" s="13">
        <f t="shared" si="419"/>
        <v>14658</v>
      </c>
      <c r="U1175" s="13">
        <f t="shared" si="419"/>
        <v>17912</v>
      </c>
      <c r="V1175" s="13">
        <f t="shared" si="419"/>
        <v>20016</v>
      </c>
      <c r="W1175" s="13">
        <f t="shared" si="419"/>
        <v>21448</v>
      </c>
      <c r="X1175" s="13">
        <f t="shared" si="419"/>
        <v>18278</v>
      </c>
      <c r="Y1175" s="13">
        <f t="shared" si="419"/>
        <v>20251</v>
      </c>
      <c r="Z1175" s="13">
        <f t="shared" si="419"/>
        <v>21226</v>
      </c>
      <c r="AA1175" s="13">
        <f>+AA121</f>
        <v>22043</v>
      </c>
      <c r="AB1175" s="13">
        <f>+AB121</f>
        <v>22391</v>
      </c>
      <c r="AC1175" s="13">
        <f>+AC121</f>
        <v>20584</v>
      </c>
      <c r="AD1175" s="13">
        <f>+AD121</f>
        <v>22166</v>
      </c>
      <c r="AE1175" s="7">
        <f t="shared" ref="AE1175:AE1181" si="420">+Z1175*100/Q1175</f>
        <v>204.27292849581369</v>
      </c>
      <c r="AF1175" s="23">
        <f>+AD1175*100/AD79</f>
        <v>2.8989515672111967E-2</v>
      </c>
    </row>
    <row r="1176" spans="1:33" x14ac:dyDescent="0.2">
      <c r="A1176" s="79" t="s">
        <v>291</v>
      </c>
      <c r="B1176" s="67"/>
      <c r="H1176" s="13">
        <f t="shared" ref="H1176:Z1176" si="421">+H187</f>
        <v>0</v>
      </c>
      <c r="I1176" s="127">
        <f t="shared" si="421"/>
        <v>11890</v>
      </c>
      <c r="J1176" s="13">
        <f t="shared" si="421"/>
        <v>6486</v>
      </c>
      <c r="K1176" s="13">
        <f t="shared" si="421"/>
        <v>6682</v>
      </c>
      <c r="L1176" s="13">
        <f t="shared" si="421"/>
        <v>6879</v>
      </c>
      <c r="M1176" s="13">
        <f t="shared" si="421"/>
        <v>8270</v>
      </c>
      <c r="N1176" s="13">
        <f t="shared" si="421"/>
        <v>10203</v>
      </c>
      <c r="O1176" s="13">
        <f t="shared" si="421"/>
        <v>10412</v>
      </c>
      <c r="P1176" s="13">
        <f t="shared" si="421"/>
        <v>10772</v>
      </c>
      <c r="Q1176" s="13">
        <f t="shared" si="421"/>
        <v>9836</v>
      </c>
      <c r="R1176" s="13">
        <f t="shared" si="421"/>
        <v>12720</v>
      </c>
      <c r="S1176" s="13">
        <f t="shared" si="421"/>
        <v>12833</v>
      </c>
      <c r="T1176" s="13">
        <f t="shared" si="421"/>
        <v>13068</v>
      </c>
      <c r="U1176" s="13">
        <f t="shared" si="421"/>
        <v>15929</v>
      </c>
      <c r="V1176" s="13">
        <f t="shared" si="421"/>
        <v>21194</v>
      </c>
      <c r="W1176" s="13">
        <f t="shared" si="421"/>
        <v>19501</v>
      </c>
      <c r="X1176" s="13">
        <f t="shared" si="421"/>
        <v>17356</v>
      </c>
      <c r="Y1176" s="13">
        <f t="shared" si="421"/>
        <v>20566</v>
      </c>
      <c r="Z1176" s="13">
        <f t="shared" si="421"/>
        <v>20046</v>
      </c>
      <c r="AA1176" s="13">
        <f>+AA187</f>
        <v>20993</v>
      </c>
      <c r="AB1176" s="13">
        <f>+AB187</f>
        <v>22365</v>
      </c>
      <c r="AC1176" s="13">
        <f>+AC187</f>
        <v>20415</v>
      </c>
      <c r="AD1176" s="13">
        <f>+AD187</f>
        <v>22114</v>
      </c>
      <c r="AE1176" s="7">
        <f t="shared" si="420"/>
        <v>203.80235868239123</v>
      </c>
    </row>
    <row r="1177" spans="1:33" x14ac:dyDescent="0.2">
      <c r="A1177" s="79" t="s">
        <v>292</v>
      </c>
      <c r="B1177" s="67"/>
      <c r="I1177" s="128"/>
      <c r="J1177" s="7">
        <f>+J1175*100/J1176</f>
        <v>115.78785075547333</v>
      </c>
      <c r="K1177" s="7">
        <f t="shared" ref="K1177:Y1177" si="422">+K1175*100/K1176</f>
        <v>124.2891349895241</v>
      </c>
      <c r="L1177" s="7">
        <f t="shared" si="422"/>
        <v>121.29670010175897</v>
      </c>
      <c r="M1177" s="7">
        <f t="shared" si="422"/>
        <v>109.6130592503023</v>
      </c>
      <c r="N1177" s="7">
        <f t="shared" si="422"/>
        <v>101.52896206997941</v>
      </c>
      <c r="O1177" s="7">
        <f t="shared" si="422"/>
        <v>104.52362658470994</v>
      </c>
      <c r="P1177" s="7">
        <f t="shared" si="422"/>
        <v>101.95878202747865</v>
      </c>
      <c r="Q1177" s="7">
        <f t="shared" si="422"/>
        <v>105.64253761691745</v>
      </c>
      <c r="R1177" s="7">
        <f t="shared" si="422"/>
        <v>106.8003144654088</v>
      </c>
      <c r="S1177" s="7">
        <f t="shared" si="422"/>
        <v>107.82357983324242</v>
      </c>
      <c r="T1177" s="7">
        <f t="shared" si="422"/>
        <v>112.16712580348944</v>
      </c>
      <c r="U1177" s="7">
        <f t="shared" si="422"/>
        <v>112.44899240379182</v>
      </c>
      <c r="V1177" s="7">
        <f t="shared" si="422"/>
        <v>94.44182315749741</v>
      </c>
      <c r="W1177" s="7">
        <f t="shared" si="422"/>
        <v>109.98410337931388</v>
      </c>
      <c r="X1177" s="7">
        <f t="shared" si="422"/>
        <v>105.31228393639087</v>
      </c>
      <c r="Y1177" s="7">
        <f t="shared" si="422"/>
        <v>98.468345813478564</v>
      </c>
      <c r="Z1177" s="7">
        <f>+Z1175*100/Z1176</f>
        <v>105.88646113937942</v>
      </c>
      <c r="AA1177" s="7">
        <f>+AA1175*100/AA1176</f>
        <v>105.00166722240746</v>
      </c>
      <c r="AB1177" s="7">
        <f>+AB1175*100/AB1176</f>
        <v>100.11625307399956</v>
      </c>
      <c r="AC1177" s="7">
        <f>+AC1175*100/AC1176</f>
        <v>100.8278226794024</v>
      </c>
      <c r="AD1177" s="7">
        <f>+AD1175*100/AD1176</f>
        <v>100.23514515691417</v>
      </c>
      <c r="AE1177" s="7">
        <f t="shared" si="420"/>
        <v>100.23089517533789</v>
      </c>
    </row>
    <row r="1178" spans="1:33" x14ac:dyDescent="0.2">
      <c r="A1178" s="79" t="s">
        <v>293</v>
      </c>
      <c r="B1178" s="67"/>
      <c r="H1178" s="13">
        <f t="shared" ref="H1178:Z1178" si="423">+H475</f>
        <v>2618</v>
      </c>
      <c r="I1178" s="127">
        <f t="shared" si="423"/>
        <v>11316</v>
      </c>
      <c r="J1178" s="13">
        <f t="shared" si="423"/>
        <v>2412</v>
      </c>
      <c r="K1178" s="13">
        <f t="shared" si="423"/>
        <v>3538</v>
      </c>
      <c r="L1178" s="13">
        <f t="shared" si="423"/>
        <v>2781</v>
      </c>
      <c r="M1178" s="13">
        <f t="shared" si="423"/>
        <v>2666</v>
      </c>
      <c r="N1178" s="13">
        <f t="shared" si="423"/>
        <v>3300</v>
      </c>
      <c r="O1178" s="13">
        <f t="shared" si="423"/>
        <v>3566</v>
      </c>
      <c r="P1178" s="13">
        <f t="shared" si="423"/>
        <v>3498</v>
      </c>
      <c r="Q1178" s="13">
        <f t="shared" si="423"/>
        <v>2905</v>
      </c>
      <c r="R1178" s="13">
        <f t="shared" si="423"/>
        <v>4929</v>
      </c>
      <c r="S1178" s="13">
        <f t="shared" si="423"/>
        <v>4400</v>
      </c>
      <c r="T1178" s="13">
        <f t="shared" si="423"/>
        <v>5337</v>
      </c>
      <c r="U1178" s="13">
        <f t="shared" si="423"/>
        <v>5476</v>
      </c>
      <c r="V1178" s="13">
        <f t="shared" si="423"/>
        <v>3086</v>
      </c>
      <c r="W1178" s="13">
        <f t="shared" si="423"/>
        <v>3269</v>
      </c>
      <c r="X1178" s="13">
        <f t="shared" si="423"/>
        <v>2378</v>
      </c>
      <c r="Y1178" s="13">
        <f t="shared" si="423"/>
        <v>2925</v>
      </c>
      <c r="Z1178" s="13">
        <f t="shared" si="423"/>
        <v>3896</v>
      </c>
      <c r="AA1178" s="13">
        <f>+AA475</f>
        <v>3133</v>
      </c>
      <c r="AB1178" s="13">
        <f>+AB475</f>
        <v>3661</v>
      </c>
      <c r="AC1178" s="13">
        <f>+AC475</f>
        <v>4115</v>
      </c>
      <c r="AD1178" s="13">
        <f>+AD475</f>
        <v>4583</v>
      </c>
      <c r="AE1178" s="7">
        <f t="shared" si="420"/>
        <v>134.11359724612737</v>
      </c>
      <c r="AF1178" s="23"/>
    </row>
    <row r="1179" spans="1:33" x14ac:dyDescent="0.2">
      <c r="A1179" s="79" t="s">
        <v>294</v>
      </c>
      <c r="B1179" s="67"/>
      <c r="H1179" s="13">
        <f t="shared" ref="H1179:Z1179" si="424">+H541</f>
        <v>0</v>
      </c>
      <c r="I1179" s="127">
        <f t="shared" si="424"/>
        <v>3426</v>
      </c>
      <c r="J1179" s="13">
        <f t="shared" si="424"/>
        <v>2081</v>
      </c>
      <c r="K1179" s="13">
        <f t="shared" si="424"/>
        <v>2175</v>
      </c>
      <c r="L1179" s="13">
        <f t="shared" si="424"/>
        <v>1878</v>
      </c>
      <c r="M1179" s="13">
        <f t="shared" si="424"/>
        <v>2426</v>
      </c>
      <c r="N1179" s="13">
        <f t="shared" si="424"/>
        <v>3153</v>
      </c>
      <c r="O1179" s="13">
        <f t="shared" si="424"/>
        <v>2886</v>
      </c>
      <c r="P1179" s="13">
        <f t="shared" si="424"/>
        <v>3710</v>
      </c>
      <c r="Q1179" s="13">
        <f t="shared" si="424"/>
        <v>2934</v>
      </c>
      <c r="R1179" s="13">
        <f t="shared" si="424"/>
        <v>4828</v>
      </c>
      <c r="S1179" s="13">
        <f t="shared" si="424"/>
        <v>4458</v>
      </c>
      <c r="T1179" s="13">
        <f t="shared" si="424"/>
        <v>4146</v>
      </c>
      <c r="U1179" s="13">
        <f t="shared" si="424"/>
        <v>4765</v>
      </c>
      <c r="V1179" s="13">
        <f t="shared" si="424"/>
        <v>3650</v>
      </c>
      <c r="W1179" s="13">
        <f t="shared" si="424"/>
        <v>3230</v>
      </c>
      <c r="X1179" s="13">
        <f t="shared" si="424"/>
        <v>2650</v>
      </c>
      <c r="Y1179" s="13">
        <f t="shared" si="424"/>
        <v>4280</v>
      </c>
      <c r="Z1179" s="13">
        <f t="shared" si="424"/>
        <v>2402</v>
      </c>
      <c r="AA1179" s="13">
        <f>+AA541</f>
        <v>2602</v>
      </c>
      <c r="AB1179" s="13">
        <f>+AB541</f>
        <v>3410</v>
      </c>
      <c r="AC1179" s="13">
        <f>+AC541</f>
        <v>4056</v>
      </c>
      <c r="AD1179" s="13">
        <f>+AD541</f>
        <v>4762</v>
      </c>
      <c r="AE1179" s="7">
        <f t="shared" si="420"/>
        <v>81.867757327880028</v>
      </c>
    </row>
    <row r="1180" spans="1:33" x14ac:dyDescent="0.2">
      <c r="A1180" s="79" t="s">
        <v>295</v>
      </c>
      <c r="B1180" s="67"/>
      <c r="J1180" s="7">
        <f>+J1178*100/J1179</f>
        <v>115.90581451225373</v>
      </c>
      <c r="K1180" s="7">
        <f t="shared" ref="K1180:Y1180" si="425">+K1178*100/K1179</f>
        <v>162.66666666666666</v>
      </c>
      <c r="L1180" s="7">
        <f t="shared" si="425"/>
        <v>148.08306709265176</v>
      </c>
      <c r="M1180" s="7">
        <f t="shared" si="425"/>
        <v>109.89282769991756</v>
      </c>
      <c r="N1180" s="7">
        <f t="shared" si="425"/>
        <v>104.66222645099904</v>
      </c>
      <c r="O1180" s="7">
        <f t="shared" si="425"/>
        <v>123.56202356202357</v>
      </c>
      <c r="P1180" s="7">
        <f t="shared" si="425"/>
        <v>94.285714285714292</v>
      </c>
      <c r="Q1180" s="7">
        <f t="shared" si="425"/>
        <v>99.011588275391958</v>
      </c>
      <c r="R1180" s="7">
        <f t="shared" si="425"/>
        <v>102.09196354598177</v>
      </c>
      <c r="S1180" s="7">
        <f t="shared" si="425"/>
        <v>98.698968147151191</v>
      </c>
      <c r="T1180" s="7">
        <f t="shared" si="425"/>
        <v>128.72648335745296</v>
      </c>
      <c r="U1180" s="7">
        <f t="shared" si="425"/>
        <v>114.92130115424973</v>
      </c>
      <c r="V1180" s="7">
        <f t="shared" si="425"/>
        <v>84.547945205479451</v>
      </c>
      <c r="W1180" s="7">
        <f t="shared" si="425"/>
        <v>101.20743034055728</v>
      </c>
      <c r="X1180" s="7">
        <f t="shared" si="425"/>
        <v>89.735849056603769</v>
      </c>
      <c r="Y1180" s="7">
        <f t="shared" si="425"/>
        <v>68.341121495327101</v>
      </c>
      <c r="Z1180" s="7">
        <f>+Z1178*100/Z1179</f>
        <v>162.19816819317236</v>
      </c>
      <c r="AA1180" s="7">
        <f>+AA1178*100/AA1179</f>
        <v>120.40737893927748</v>
      </c>
      <c r="AB1180" s="7">
        <f>+AB1178*100/AB1179</f>
        <v>107.36070381231671</v>
      </c>
      <c r="AC1180" s="7">
        <f>+AC1178*100/AC1179</f>
        <v>101.45463510848126</v>
      </c>
      <c r="AD1180" s="7">
        <f>+AD1178*100/AD1179</f>
        <v>96.24107517849643</v>
      </c>
      <c r="AE1180" s="7">
        <f t="shared" si="420"/>
        <v>163.81735816825051</v>
      </c>
    </row>
    <row r="1181" spans="1:33" x14ac:dyDescent="0.2">
      <c r="A1181" s="79" t="s">
        <v>274</v>
      </c>
      <c r="B1181" s="67"/>
      <c r="H1181" s="7">
        <f>+H1178*100/H$1175</f>
        <v>34.629629629629626</v>
      </c>
      <c r="I1181" s="7">
        <f>+I1178*100/I1175</f>
        <v>33.842749050453094</v>
      </c>
      <c r="J1181" s="7">
        <f>+J1178*100/J1175</f>
        <v>32.117177097203729</v>
      </c>
      <c r="K1181" s="7">
        <f t="shared" ref="K1181:Z1181" si="426">+K1178*100/K1175</f>
        <v>42.60084286574353</v>
      </c>
      <c r="L1181" s="7">
        <f t="shared" si="426"/>
        <v>33.329338446788114</v>
      </c>
      <c r="M1181" s="7">
        <f t="shared" si="426"/>
        <v>29.409817981246551</v>
      </c>
      <c r="N1181" s="7">
        <f t="shared" si="426"/>
        <v>31.85635679119606</v>
      </c>
      <c r="O1181" s="7">
        <f t="shared" si="426"/>
        <v>32.76670035835707</v>
      </c>
      <c r="P1181" s="7">
        <f t="shared" si="426"/>
        <v>31.849221524173721</v>
      </c>
      <c r="Q1181" s="7">
        <f t="shared" si="426"/>
        <v>27.956885766528728</v>
      </c>
      <c r="R1181" s="7">
        <f t="shared" si="426"/>
        <v>36.282664703717337</v>
      </c>
      <c r="S1181" s="7">
        <f t="shared" si="426"/>
        <v>31.798800317988004</v>
      </c>
      <c r="T1181" s="7">
        <f t="shared" si="426"/>
        <v>36.410151453131398</v>
      </c>
      <c r="U1181" s="7">
        <f t="shared" si="426"/>
        <v>30.571683787405092</v>
      </c>
      <c r="V1181" s="7">
        <f t="shared" si="426"/>
        <v>15.417665867306155</v>
      </c>
      <c r="W1181" s="7">
        <f t="shared" si="426"/>
        <v>15.241514360313316</v>
      </c>
      <c r="X1181" s="7">
        <f t="shared" si="426"/>
        <v>13.010176168070904</v>
      </c>
      <c r="Y1181" s="7">
        <f t="shared" si="426"/>
        <v>14.443731173769196</v>
      </c>
      <c r="Z1181" s="7">
        <f t="shared" si="426"/>
        <v>18.354847828135306</v>
      </c>
      <c r="AA1181" s="7">
        <f>+AA1178*100/AA1175</f>
        <v>14.213128884453115</v>
      </c>
      <c r="AB1181" s="7">
        <f>+AB1178*100/AB1175</f>
        <v>16.350319324728687</v>
      </c>
      <c r="AC1181" s="7">
        <f>+AC1178*100/AC1175</f>
        <v>19.991255343956471</v>
      </c>
      <c r="AD1181" s="7">
        <f>+AD1178*100/AD1175</f>
        <v>20.67580979879094</v>
      </c>
      <c r="AE1181" s="7">
        <f t="shared" si="420"/>
        <v>65.65412178387399</v>
      </c>
    </row>
    <row r="1182" spans="1:33" x14ac:dyDescent="0.2">
      <c r="A1182" s="79" t="s">
        <v>296</v>
      </c>
      <c r="B1182" s="67"/>
      <c r="H1182" s="60">
        <f>+H1178*100/H$433</f>
        <v>5.2966766085569855E-2</v>
      </c>
      <c r="I1182" s="60">
        <f t="shared" ref="I1182:Z1182" si="427">+I1178*100/I433</f>
        <v>0.186233653125503</v>
      </c>
      <c r="J1182" s="60">
        <f t="shared" si="427"/>
        <v>3.1612695721512596E-2</v>
      </c>
      <c r="K1182" s="60">
        <f t="shared" si="427"/>
        <v>3.9301731097955733E-2</v>
      </c>
      <c r="L1182" s="60">
        <f t="shared" si="427"/>
        <v>2.7879173806047566E-2</v>
      </c>
      <c r="M1182" s="60">
        <f t="shared" si="427"/>
        <v>2.3492201179597525E-2</v>
      </c>
      <c r="N1182" s="60">
        <f t="shared" si="427"/>
        <v>2.4825135133366268E-2</v>
      </c>
      <c r="O1182" s="60">
        <f t="shared" si="427"/>
        <v>2.3588883986481703E-2</v>
      </c>
      <c r="P1182" s="60">
        <f t="shared" si="427"/>
        <v>2.1296732339709062E-2</v>
      </c>
      <c r="Q1182" s="60">
        <f t="shared" si="427"/>
        <v>1.61257141804035E-2</v>
      </c>
      <c r="R1182" s="60">
        <f t="shared" si="427"/>
        <v>2.540247120847116E-2</v>
      </c>
      <c r="S1182" s="60">
        <f t="shared" si="427"/>
        <v>2.0864081180243136E-2</v>
      </c>
      <c r="T1182" s="60">
        <f t="shared" si="427"/>
        <v>2.4172283842850535E-2</v>
      </c>
      <c r="U1182" s="60">
        <f t="shared" si="427"/>
        <v>2.3511467765631712E-2</v>
      </c>
      <c r="V1182" s="60">
        <f t="shared" si="427"/>
        <v>1.3738266436449055E-2</v>
      </c>
      <c r="W1182" s="60">
        <f t="shared" si="427"/>
        <v>1.415553691726355E-2</v>
      </c>
      <c r="X1182" s="60">
        <f t="shared" si="427"/>
        <v>9.8694247710774882E-3</v>
      </c>
      <c r="Y1182" s="60">
        <f t="shared" si="427"/>
        <v>1.2066142260436027E-2</v>
      </c>
      <c r="Z1182" s="60">
        <f t="shared" si="427"/>
        <v>1.5247801827419305E-2</v>
      </c>
      <c r="AA1182" s="60">
        <f>+AA1178*100/AA433</f>
        <v>1.135683142590764E-2</v>
      </c>
      <c r="AB1182" s="60">
        <f>+AB1178*100/AB433</f>
        <v>1.2512619426133883E-2</v>
      </c>
      <c r="AC1182" s="60">
        <f>+AC1178*100/AC433</f>
        <v>1.3543879272460327E-2</v>
      </c>
      <c r="AD1182" s="60">
        <f>+AD1178*100/AD433</f>
        <v>1.3945163406248108E-2</v>
      </c>
      <c r="AE1182" s="104">
        <f>AVERAGE(Q1182:Y1182)</f>
        <v>1.7767265395869578E-2</v>
      </c>
    </row>
    <row r="1183" spans="1:33" x14ac:dyDescent="0.2">
      <c r="A1183" s="112"/>
      <c r="B1183" s="67"/>
    </row>
    <row r="1184" spans="1:33" x14ac:dyDescent="0.2">
      <c r="A1184" s="112" t="s">
        <v>385</v>
      </c>
      <c r="B1184" s="67"/>
      <c r="H1184" s="3">
        <v>7524</v>
      </c>
      <c r="I1184" s="3">
        <v>8011</v>
      </c>
      <c r="J1184" s="3">
        <v>8055</v>
      </c>
      <c r="K1184" s="3">
        <v>9531</v>
      </c>
      <c r="L1184" s="3">
        <v>9399</v>
      </c>
      <c r="M1184" s="3">
        <v>10408</v>
      </c>
      <c r="N1184" s="3">
        <v>11850</v>
      </c>
      <c r="O1184" s="3">
        <v>12720</v>
      </c>
      <c r="P1184" s="3">
        <v>12588</v>
      </c>
      <c r="Q1184" s="3">
        <v>11719</v>
      </c>
      <c r="R1184" s="3">
        <v>14594</v>
      </c>
      <c r="S1184" s="3">
        <v>14907</v>
      </c>
      <c r="T1184" s="3">
        <v>15370</v>
      </c>
      <c r="U1184" s="3">
        <v>17743</v>
      </c>
      <c r="V1184" s="6">
        <v>19318</v>
      </c>
      <c r="W1184" s="13">
        <v>20673</v>
      </c>
      <c r="X1184" s="13">
        <v>18844</v>
      </c>
      <c r="Y1184" s="13">
        <v>20953</v>
      </c>
      <c r="Z1184" s="208">
        <v>20320</v>
      </c>
      <c r="AA1184" s="208"/>
      <c r="AB1184" s="208"/>
      <c r="AC1184" s="208"/>
      <c r="AD1184" s="208"/>
    </row>
    <row r="1185" spans="1:31" x14ac:dyDescent="0.2">
      <c r="A1185" s="112" t="s">
        <v>386</v>
      </c>
      <c r="B1185" s="67"/>
      <c r="H1185" s="129">
        <f t="shared" ref="H1185:Z1185" si="428">+H1184-H1186</f>
        <v>4883</v>
      </c>
      <c r="I1185" s="129">
        <f t="shared" si="428"/>
        <v>6190</v>
      </c>
      <c r="J1185" s="129">
        <f t="shared" si="428"/>
        <v>5468</v>
      </c>
      <c r="K1185" s="129">
        <f t="shared" si="428"/>
        <v>5353</v>
      </c>
      <c r="L1185" s="129">
        <f t="shared" si="428"/>
        <v>5978</v>
      </c>
      <c r="M1185" s="129">
        <f t="shared" si="428"/>
        <v>7240</v>
      </c>
      <c r="N1185" s="129">
        <f t="shared" si="428"/>
        <v>7835</v>
      </c>
      <c r="O1185" s="129">
        <f t="shared" si="428"/>
        <v>8405</v>
      </c>
      <c r="P1185" s="129">
        <f t="shared" si="428"/>
        <v>8486</v>
      </c>
      <c r="Q1185" s="129">
        <f t="shared" si="428"/>
        <v>8135</v>
      </c>
      <c r="R1185" s="129">
        <f t="shared" si="428"/>
        <v>8779</v>
      </c>
      <c r="S1185" s="129">
        <f t="shared" si="428"/>
        <v>10032</v>
      </c>
      <c r="T1185" s="129">
        <f t="shared" si="428"/>
        <v>10019</v>
      </c>
      <c r="U1185" s="129">
        <f t="shared" si="428"/>
        <v>12383</v>
      </c>
      <c r="V1185" s="129">
        <f t="shared" si="428"/>
        <v>16584</v>
      </c>
      <c r="W1185" s="13">
        <f t="shared" si="428"/>
        <v>17766</v>
      </c>
      <c r="X1185" s="13">
        <f t="shared" si="428"/>
        <v>16063</v>
      </c>
      <c r="Y1185" s="13">
        <f t="shared" si="428"/>
        <v>17659</v>
      </c>
      <c r="Z1185" s="13">
        <f t="shared" si="428"/>
        <v>16144</v>
      </c>
      <c r="AA1185" s="13"/>
      <c r="AB1185" s="13"/>
      <c r="AC1185" s="13"/>
      <c r="AD1185" s="13"/>
    </row>
    <row r="1186" spans="1:31" x14ac:dyDescent="0.2">
      <c r="A1186" s="112" t="s">
        <v>381</v>
      </c>
      <c r="B1186" s="67"/>
      <c r="H1186" s="3">
        <v>2641</v>
      </c>
      <c r="I1186" s="3">
        <v>1821</v>
      </c>
      <c r="J1186" s="3">
        <v>2587</v>
      </c>
      <c r="K1186" s="3">
        <v>4178</v>
      </c>
      <c r="L1186" s="3">
        <v>3421</v>
      </c>
      <c r="M1186" s="3">
        <v>3168</v>
      </c>
      <c r="N1186" s="3">
        <v>4015</v>
      </c>
      <c r="O1186" s="6">
        <v>4315</v>
      </c>
      <c r="P1186" s="6">
        <v>4102</v>
      </c>
      <c r="Q1186" s="6">
        <v>3584</v>
      </c>
      <c r="R1186" s="6">
        <v>5815</v>
      </c>
      <c r="S1186" s="6">
        <v>4875</v>
      </c>
      <c r="T1186" s="6">
        <v>5351</v>
      </c>
      <c r="U1186" s="6">
        <v>5360</v>
      </c>
      <c r="V1186" s="6">
        <v>2734</v>
      </c>
      <c r="W1186" s="3">
        <v>2907</v>
      </c>
      <c r="X1186" s="3">
        <v>2781</v>
      </c>
      <c r="Y1186" s="13">
        <v>3294</v>
      </c>
      <c r="Z1186" s="221">
        <v>4176</v>
      </c>
      <c r="AA1186" s="221"/>
      <c r="AB1186" s="221"/>
      <c r="AC1186" s="221"/>
      <c r="AD1186" s="221"/>
    </row>
    <row r="1187" spans="1:31" x14ac:dyDescent="0.2">
      <c r="A1187" s="112" t="s">
        <v>367</v>
      </c>
      <c r="B1187" s="67"/>
      <c r="H1187" s="3">
        <v>1906</v>
      </c>
      <c r="I1187" s="3">
        <v>2057</v>
      </c>
      <c r="J1187" s="3">
        <v>2427</v>
      </c>
      <c r="K1187" s="3">
        <v>2669</v>
      </c>
      <c r="L1187" s="3">
        <v>2793</v>
      </c>
      <c r="M1187" s="3">
        <v>2860</v>
      </c>
      <c r="N1187" s="3">
        <v>2891</v>
      </c>
      <c r="O1187" s="6">
        <v>3026</v>
      </c>
      <c r="P1187" s="6">
        <v>2901</v>
      </c>
      <c r="Q1187" s="6">
        <v>2653</v>
      </c>
      <c r="R1187" s="6">
        <v>3074</v>
      </c>
      <c r="S1187" s="6">
        <v>3160</v>
      </c>
      <c r="T1187" s="6">
        <v>3269</v>
      </c>
      <c r="U1187" s="6">
        <v>3309</v>
      </c>
      <c r="V1187" s="6">
        <v>2750</v>
      </c>
      <c r="W1187" s="3">
        <v>2748</v>
      </c>
      <c r="X1187" s="3">
        <v>2781</v>
      </c>
      <c r="Y1187" s="13">
        <v>2650</v>
      </c>
      <c r="Z1187" s="221">
        <v>2931</v>
      </c>
      <c r="AA1187" s="221"/>
      <c r="AB1187" s="221"/>
      <c r="AC1187" s="221"/>
      <c r="AD1187" s="221"/>
    </row>
    <row r="1188" spans="1:31" ht="15" customHeight="1" x14ac:dyDescent="0.2">
      <c r="A1188" s="112" t="s">
        <v>368</v>
      </c>
      <c r="B1188" s="67"/>
      <c r="H1188" s="3">
        <v>621</v>
      </c>
      <c r="I1188" s="3">
        <v>741</v>
      </c>
      <c r="J1188" s="3">
        <v>915</v>
      </c>
      <c r="K1188" s="3">
        <v>1039</v>
      </c>
      <c r="L1188" s="3">
        <v>1026</v>
      </c>
      <c r="M1188" s="3">
        <v>1003</v>
      </c>
      <c r="N1188" s="3">
        <v>963</v>
      </c>
      <c r="O1188" s="6">
        <v>951</v>
      </c>
      <c r="P1188" s="6">
        <v>860</v>
      </c>
      <c r="Q1188" s="6">
        <v>677</v>
      </c>
      <c r="R1188" s="6">
        <v>796</v>
      </c>
      <c r="S1188" s="6">
        <v>787</v>
      </c>
      <c r="T1188" s="6">
        <v>814</v>
      </c>
      <c r="U1188" s="6">
        <v>783</v>
      </c>
      <c r="V1188" s="6">
        <v>586</v>
      </c>
      <c r="W1188" s="3">
        <v>507</v>
      </c>
      <c r="X1188" s="3">
        <v>550</v>
      </c>
      <c r="Y1188" s="13">
        <v>526</v>
      </c>
      <c r="Z1188" s="221">
        <v>581</v>
      </c>
      <c r="AA1188" s="221"/>
      <c r="AB1188" s="221"/>
      <c r="AC1188" s="221"/>
      <c r="AD1188" s="221"/>
    </row>
    <row r="1189" spans="1:31" x14ac:dyDescent="0.2">
      <c r="A1189" s="113" t="s">
        <v>369</v>
      </c>
      <c r="B1189" s="67"/>
      <c r="H1189" s="3">
        <v>28</v>
      </c>
      <c r="I1189" s="3">
        <v>24</v>
      </c>
      <c r="J1189" s="3">
        <v>26</v>
      </c>
      <c r="K1189" s="3">
        <v>28</v>
      </c>
      <c r="L1189" s="3">
        <v>34</v>
      </c>
      <c r="M1189" s="3">
        <v>28</v>
      </c>
      <c r="N1189" s="3">
        <v>31</v>
      </c>
      <c r="O1189" s="6">
        <v>34</v>
      </c>
      <c r="P1189" s="6">
        <v>30</v>
      </c>
      <c r="Q1189" s="6">
        <v>39</v>
      </c>
      <c r="R1189" s="6">
        <v>47</v>
      </c>
      <c r="S1189" s="6">
        <v>43</v>
      </c>
      <c r="T1189" s="6">
        <v>63</v>
      </c>
      <c r="U1189" s="6">
        <v>54</v>
      </c>
      <c r="V1189" s="6">
        <v>66</v>
      </c>
      <c r="W1189" s="3">
        <v>86</v>
      </c>
      <c r="X1189" s="3">
        <v>85</v>
      </c>
      <c r="Y1189" s="13">
        <v>119</v>
      </c>
      <c r="Z1189" s="221">
        <v>94</v>
      </c>
      <c r="AA1189" s="221"/>
      <c r="AB1189" s="221"/>
      <c r="AC1189" s="221"/>
      <c r="AD1189" s="221"/>
      <c r="AE1189" s="7">
        <f>+Z1189*100/Q1189</f>
        <v>241.02564102564102</v>
      </c>
    </row>
    <row r="1190" spans="1:31" x14ac:dyDescent="0.2">
      <c r="A1190" s="112" t="s">
        <v>370</v>
      </c>
      <c r="B1190" s="67"/>
      <c r="H1190" s="3">
        <v>12</v>
      </c>
      <c r="I1190" s="3">
        <v>1185</v>
      </c>
      <c r="J1190" s="3">
        <v>1</v>
      </c>
      <c r="K1190" s="3">
        <v>157</v>
      </c>
      <c r="L1190" s="3">
        <v>186</v>
      </c>
      <c r="M1190" s="3">
        <v>142</v>
      </c>
      <c r="N1190" s="3">
        <v>189</v>
      </c>
      <c r="O1190" s="3">
        <v>407</v>
      </c>
      <c r="P1190" s="3">
        <v>250</v>
      </c>
      <c r="Q1190" s="3">
        <v>238</v>
      </c>
      <c r="R1190" s="3">
        <v>285</v>
      </c>
      <c r="S1190" s="3">
        <v>279</v>
      </c>
      <c r="T1190" s="3">
        <v>282</v>
      </c>
      <c r="U1190" s="3">
        <v>384</v>
      </c>
      <c r="V1190" s="6">
        <v>991</v>
      </c>
      <c r="W1190" s="3">
        <v>1298</v>
      </c>
      <c r="X1190" s="3">
        <v>1725</v>
      </c>
      <c r="Y1190" s="13">
        <v>2193</v>
      </c>
      <c r="Z1190" s="221">
        <v>24</v>
      </c>
      <c r="AA1190" s="221"/>
      <c r="AB1190" s="221"/>
      <c r="AC1190" s="221"/>
      <c r="AD1190" s="221"/>
      <c r="AE1190" s="7">
        <f>+Z1190*100/Q1190</f>
        <v>10.084033613445378</v>
      </c>
    </row>
    <row r="1191" spans="1:31" x14ac:dyDescent="0.2">
      <c r="A1191" s="112" t="s">
        <v>371</v>
      </c>
      <c r="B1191" s="67"/>
      <c r="H1191" s="13">
        <f t="shared" ref="H1191:Y1191" si="429">+H1186-H1187-H1188-H1189+H1190</f>
        <v>98</v>
      </c>
      <c r="I1191" s="13">
        <f t="shared" si="429"/>
        <v>184</v>
      </c>
      <c r="J1191" s="13">
        <f t="shared" si="429"/>
        <v>-780</v>
      </c>
      <c r="K1191" s="13">
        <f t="shared" si="429"/>
        <v>599</v>
      </c>
      <c r="L1191" s="13">
        <f t="shared" si="429"/>
        <v>-246</v>
      </c>
      <c r="M1191" s="13">
        <f t="shared" si="429"/>
        <v>-581</v>
      </c>
      <c r="N1191" s="13">
        <f t="shared" si="429"/>
        <v>319</v>
      </c>
      <c r="O1191" s="13">
        <f t="shared" si="429"/>
        <v>711</v>
      </c>
      <c r="P1191" s="13">
        <f t="shared" si="429"/>
        <v>561</v>
      </c>
      <c r="Q1191" s="13">
        <f t="shared" si="429"/>
        <v>453</v>
      </c>
      <c r="R1191" s="13">
        <f t="shared" si="429"/>
        <v>2183</v>
      </c>
      <c r="S1191" s="13">
        <f t="shared" si="429"/>
        <v>1164</v>
      </c>
      <c r="T1191" s="13">
        <f t="shared" si="429"/>
        <v>1487</v>
      </c>
      <c r="U1191" s="13">
        <f t="shared" si="429"/>
        <v>1598</v>
      </c>
      <c r="V1191" s="13">
        <f t="shared" si="429"/>
        <v>323</v>
      </c>
      <c r="W1191" s="13">
        <f t="shared" si="429"/>
        <v>864</v>
      </c>
      <c r="X1191" s="13">
        <f t="shared" si="429"/>
        <v>1090</v>
      </c>
      <c r="Y1191" s="13">
        <f t="shared" si="429"/>
        <v>2192</v>
      </c>
      <c r="Z1191" s="221">
        <v>594</v>
      </c>
      <c r="AA1191" s="221"/>
      <c r="AB1191" s="221"/>
      <c r="AC1191" s="221"/>
      <c r="AD1191" s="221"/>
      <c r="AE1191" s="7">
        <f>+Z1191*100/Q1191</f>
        <v>131.12582781456953</v>
      </c>
    </row>
    <row r="1192" spans="1:31" x14ac:dyDescent="0.2">
      <c r="A1192" s="112" t="s">
        <v>387</v>
      </c>
      <c r="B1192" s="67"/>
      <c r="H1192" s="12">
        <f t="shared" ref="H1192:V1192" si="430">+H1187*100/(H$1186+H$1190)</f>
        <v>71.843196381454959</v>
      </c>
      <c r="I1192" s="12">
        <f t="shared" si="430"/>
        <v>68.429807052561543</v>
      </c>
      <c r="J1192" s="12">
        <f t="shared" si="430"/>
        <v>93.778979907264301</v>
      </c>
      <c r="K1192" s="12">
        <f t="shared" si="430"/>
        <v>61.568627450980394</v>
      </c>
      <c r="L1192" s="12">
        <f t="shared" si="430"/>
        <v>77.432769614638204</v>
      </c>
      <c r="M1192" s="12">
        <f t="shared" si="430"/>
        <v>86.404833836858003</v>
      </c>
      <c r="N1192" s="12">
        <f t="shared" si="430"/>
        <v>68.767840152235962</v>
      </c>
      <c r="O1192" s="12">
        <f t="shared" si="430"/>
        <v>64.083015671325711</v>
      </c>
      <c r="P1192" s="12">
        <f t="shared" si="430"/>
        <v>66.659007352941174</v>
      </c>
      <c r="Q1192" s="12">
        <f t="shared" si="430"/>
        <v>69.413919413919416</v>
      </c>
      <c r="R1192" s="12">
        <f t="shared" si="430"/>
        <v>50.393442622950822</v>
      </c>
      <c r="S1192" s="12">
        <f t="shared" si="430"/>
        <v>61.311602638727202</v>
      </c>
      <c r="T1192" s="12">
        <f t="shared" si="430"/>
        <v>58.033019705308007</v>
      </c>
      <c r="U1192" s="12">
        <f t="shared" si="430"/>
        <v>57.60793871866295</v>
      </c>
      <c r="V1192" s="12">
        <f t="shared" si="430"/>
        <v>73.825503355704697</v>
      </c>
      <c r="W1192" s="12">
        <f t="shared" ref="W1192:Y1196" si="431">+W1187*100/(W$1186+W$1190)</f>
        <v>65.350772889417357</v>
      </c>
      <c r="X1192" s="12">
        <f t="shared" si="431"/>
        <v>61.717709720372838</v>
      </c>
      <c r="Y1192" s="12">
        <f t="shared" si="431"/>
        <v>48.295972298159285</v>
      </c>
      <c r="Z1192" s="12">
        <f>+Z1187*100/(Z$1186+Z$1190)</f>
        <v>69.785714285714292</v>
      </c>
      <c r="AA1192" s="12"/>
      <c r="AB1192" s="12"/>
      <c r="AC1192" s="12"/>
      <c r="AD1192" s="12"/>
    </row>
    <row r="1193" spans="1:31" x14ac:dyDescent="0.2">
      <c r="A1193" s="112" t="s">
        <v>368</v>
      </c>
      <c r="B1193" s="67"/>
      <c r="H1193" s="12">
        <f t="shared" ref="H1193:V1193" si="432">+H1188*100/(H$1186+H$1190)</f>
        <v>23.407463249151903</v>
      </c>
      <c r="I1193" s="12">
        <f t="shared" si="432"/>
        <v>24.65069860279441</v>
      </c>
      <c r="J1193" s="12">
        <f t="shared" si="432"/>
        <v>35.355486862442042</v>
      </c>
      <c r="K1193" s="12">
        <f t="shared" si="432"/>
        <v>23.967704728950405</v>
      </c>
      <c r="L1193" s="12">
        <f t="shared" si="432"/>
        <v>28.444690878846686</v>
      </c>
      <c r="M1193" s="12">
        <f t="shared" si="432"/>
        <v>30.302114803625379</v>
      </c>
      <c r="N1193" s="12">
        <f t="shared" si="432"/>
        <v>22.90675547098002</v>
      </c>
      <c r="O1193" s="12">
        <f t="shared" si="432"/>
        <v>20.139771283354509</v>
      </c>
      <c r="P1193" s="12">
        <f t="shared" si="432"/>
        <v>19.761029411764707</v>
      </c>
      <c r="Q1193" s="12">
        <f t="shared" si="432"/>
        <v>17.713239141810572</v>
      </c>
      <c r="R1193" s="12">
        <f t="shared" si="432"/>
        <v>13.049180327868852</v>
      </c>
      <c r="S1193" s="12">
        <f t="shared" si="432"/>
        <v>15.269693441986806</v>
      </c>
      <c r="T1193" s="12">
        <f t="shared" si="432"/>
        <v>14.450559204686668</v>
      </c>
      <c r="U1193" s="12">
        <f t="shared" si="432"/>
        <v>13.631615598885794</v>
      </c>
      <c r="V1193" s="12">
        <f t="shared" si="432"/>
        <v>15.731543624161073</v>
      </c>
      <c r="W1193" s="12">
        <f t="shared" si="431"/>
        <v>12.057074910820452</v>
      </c>
      <c r="X1193" s="12">
        <f t="shared" si="431"/>
        <v>12.205947625388371</v>
      </c>
      <c r="Y1193" s="12">
        <f t="shared" si="431"/>
        <v>9.5862948788044466</v>
      </c>
      <c r="Z1193" s="12">
        <f>+Z1188*100/(Z$1186+Z$1190)</f>
        <v>13.833333333333334</v>
      </c>
      <c r="AA1193" s="12"/>
      <c r="AB1193" s="12"/>
      <c r="AC1193" s="12"/>
      <c r="AD1193" s="12"/>
    </row>
    <row r="1194" spans="1:31" x14ac:dyDescent="0.2">
      <c r="A1194" s="113" t="s">
        <v>369</v>
      </c>
      <c r="B1194" s="67"/>
      <c r="H1194" s="12">
        <f t="shared" ref="H1194:V1194" si="433">+H1189*100/(H$1186+H$1190)</f>
        <v>1.0554089709762533</v>
      </c>
      <c r="I1194" s="12">
        <f t="shared" si="433"/>
        <v>0.79840319361277445</v>
      </c>
      <c r="J1194" s="12">
        <f t="shared" si="433"/>
        <v>1.0046367851622875</v>
      </c>
      <c r="K1194" s="12">
        <f t="shared" si="433"/>
        <v>0.64590542099192616</v>
      </c>
      <c r="L1194" s="12">
        <f t="shared" si="433"/>
        <v>0.9426115885777655</v>
      </c>
      <c r="M1194" s="12">
        <f t="shared" si="433"/>
        <v>0.84592145015105735</v>
      </c>
      <c r="N1194" s="12">
        <f t="shared" si="433"/>
        <v>0.7373929590865842</v>
      </c>
      <c r="O1194" s="12">
        <f t="shared" si="433"/>
        <v>0.72003388394747991</v>
      </c>
      <c r="P1194" s="12">
        <f t="shared" si="433"/>
        <v>0.68933823529411764</v>
      </c>
      <c r="Q1194" s="12">
        <f t="shared" si="433"/>
        <v>1.0204081632653061</v>
      </c>
      <c r="R1194" s="12">
        <f t="shared" si="433"/>
        <v>0.77049180327868849</v>
      </c>
      <c r="S1194" s="12">
        <f t="shared" si="433"/>
        <v>0.83430345362824987</v>
      </c>
      <c r="T1194" s="12">
        <f t="shared" si="433"/>
        <v>1.1184093733357003</v>
      </c>
      <c r="U1194" s="12">
        <f t="shared" si="433"/>
        <v>0.94011142061281339</v>
      </c>
      <c r="V1194" s="12">
        <f t="shared" si="433"/>
        <v>1.7718120805369129</v>
      </c>
      <c r="W1194" s="12">
        <f t="shared" si="431"/>
        <v>2.0451843043995246</v>
      </c>
      <c r="X1194" s="12">
        <f t="shared" si="431"/>
        <v>1.8863737239236573</v>
      </c>
      <c r="Y1194" s="12">
        <f t="shared" si="431"/>
        <v>2.1687625296154547</v>
      </c>
      <c r="Z1194" s="12">
        <f>+Z1189*100/(Z$1186+Z$1190)</f>
        <v>2.2380952380952381</v>
      </c>
      <c r="AA1194" s="12"/>
      <c r="AB1194" s="12"/>
      <c r="AC1194" s="12"/>
      <c r="AD1194" s="12"/>
    </row>
    <row r="1195" spans="1:31" x14ac:dyDescent="0.2">
      <c r="A1195" s="112" t="s">
        <v>378</v>
      </c>
      <c r="B1195" s="67"/>
      <c r="H1195" s="12">
        <f t="shared" ref="H1195:V1195" si="434">+H1190*100/(H$1186+H$1190)</f>
        <v>0.45231813041839425</v>
      </c>
      <c r="I1195" s="12">
        <f t="shared" si="434"/>
        <v>39.421157684630735</v>
      </c>
      <c r="J1195" s="12">
        <f t="shared" si="434"/>
        <v>3.8639876352395672E-2</v>
      </c>
      <c r="K1195" s="12">
        <f t="shared" si="434"/>
        <v>3.6216839677047288</v>
      </c>
      <c r="L1195" s="12">
        <f t="shared" si="434"/>
        <v>5.1566398669254232</v>
      </c>
      <c r="M1195" s="12">
        <f t="shared" si="434"/>
        <v>4.2900302114803628</v>
      </c>
      <c r="N1195" s="12">
        <f t="shared" si="434"/>
        <v>4.495718363463368</v>
      </c>
      <c r="O1195" s="12">
        <f t="shared" si="434"/>
        <v>8.6192291401948324</v>
      </c>
      <c r="P1195" s="12">
        <f t="shared" si="434"/>
        <v>5.7444852941176467</v>
      </c>
      <c r="Q1195" s="12">
        <f t="shared" si="434"/>
        <v>6.2271062271062272</v>
      </c>
      <c r="R1195" s="12">
        <f t="shared" si="434"/>
        <v>4.6721311475409832</v>
      </c>
      <c r="S1195" s="12">
        <f t="shared" si="434"/>
        <v>5.4132712456344585</v>
      </c>
      <c r="T1195" s="12">
        <f t="shared" si="434"/>
        <v>5.0062133854074204</v>
      </c>
      <c r="U1195" s="12">
        <f t="shared" si="434"/>
        <v>6.6852367688022287</v>
      </c>
      <c r="V1195" s="12">
        <f t="shared" si="434"/>
        <v>26.604026845637584</v>
      </c>
      <c r="W1195" s="12">
        <f t="shared" si="431"/>
        <v>30.868014268727705</v>
      </c>
      <c r="X1195" s="12">
        <f t="shared" si="431"/>
        <v>38.282290279627162</v>
      </c>
      <c r="Y1195" s="12">
        <f t="shared" si="431"/>
        <v>39.967195188627663</v>
      </c>
      <c r="Z1195" s="12">
        <f>+Z1190*100/(Z$1186+Z$1190)</f>
        <v>0.5714285714285714</v>
      </c>
      <c r="AA1195" s="12"/>
      <c r="AB1195" s="12"/>
      <c r="AC1195" s="12"/>
      <c r="AD1195" s="12"/>
    </row>
    <row r="1196" spans="1:31" x14ac:dyDescent="0.2">
      <c r="A1196" s="112" t="s">
        <v>370</v>
      </c>
      <c r="B1196" s="67"/>
      <c r="H1196" s="12">
        <f t="shared" ref="H1196:V1196" si="435">+H1191*100/(H$1186+H$1190)</f>
        <v>3.6939313984168867</v>
      </c>
      <c r="I1196" s="12">
        <f t="shared" si="435"/>
        <v>6.1210911510312709</v>
      </c>
      <c r="J1196" s="12">
        <f t="shared" si="435"/>
        <v>-30.139103554868626</v>
      </c>
      <c r="K1196" s="12">
        <f t="shared" si="435"/>
        <v>13.817762399077278</v>
      </c>
      <c r="L1196" s="12">
        <f t="shared" si="435"/>
        <v>-6.8200720820626559</v>
      </c>
      <c r="M1196" s="12">
        <f t="shared" si="435"/>
        <v>-17.552870090634443</v>
      </c>
      <c r="N1196" s="12">
        <f t="shared" si="435"/>
        <v>7.5880114176974311</v>
      </c>
      <c r="O1196" s="12">
        <f t="shared" si="435"/>
        <v>15.0571791613723</v>
      </c>
      <c r="P1196" s="12">
        <f t="shared" si="435"/>
        <v>12.890625</v>
      </c>
      <c r="Q1196" s="12">
        <f t="shared" si="435"/>
        <v>11.852433281004709</v>
      </c>
      <c r="R1196" s="12">
        <f t="shared" si="435"/>
        <v>35.786885245901637</v>
      </c>
      <c r="S1196" s="12">
        <f t="shared" si="435"/>
        <v>22.58440046565774</v>
      </c>
      <c r="T1196" s="12">
        <f t="shared" si="435"/>
        <v>26.398011716669625</v>
      </c>
      <c r="U1196" s="12">
        <f t="shared" si="435"/>
        <v>27.82033426183844</v>
      </c>
      <c r="V1196" s="12">
        <f t="shared" si="435"/>
        <v>8.6711409395973149</v>
      </c>
      <c r="W1196" s="12">
        <f t="shared" si="431"/>
        <v>20.546967895362663</v>
      </c>
      <c r="X1196" s="12">
        <f t="shared" si="431"/>
        <v>24.189968930315136</v>
      </c>
      <c r="Y1196" s="12">
        <f t="shared" si="431"/>
        <v>39.948970293420814</v>
      </c>
      <c r="Z1196" s="12">
        <f>+Z1191*100/(Z$1186+Z$1190)</f>
        <v>14.142857142857142</v>
      </c>
      <c r="AA1196" s="12"/>
      <c r="AB1196" s="12"/>
      <c r="AC1196" s="12"/>
      <c r="AD1196" s="12"/>
    </row>
    <row r="1197" spans="1:31" x14ac:dyDescent="0.2">
      <c r="A1197" s="112" t="s">
        <v>372</v>
      </c>
      <c r="B1197" s="67"/>
      <c r="H1197" s="60">
        <f t="shared" ref="H1197:V1197" si="436">SUM(H1192:H1196)</f>
        <v>100.4523181304184</v>
      </c>
      <c r="I1197" s="60">
        <f t="shared" si="436"/>
        <v>139.42115768463071</v>
      </c>
      <c r="J1197" s="60">
        <f t="shared" si="436"/>
        <v>100.03863987635239</v>
      </c>
      <c r="K1197" s="60">
        <f t="shared" si="436"/>
        <v>103.62168396770473</v>
      </c>
      <c r="L1197" s="60">
        <f t="shared" si="436"/>
        <v>105.15663986692542</v>
      </c>
      <c r="M1197" s="60">
        <f t="shared" si="436"/>
        <v>104.29003021148034</v>
      </c>
      <c r="N1197" s="60">
        <f t="shared" si="436"/>
        <v>104.49571836346337</v>
      </c>
      <c r="O1197" s="60">
        <f t="shared" si="436"/>
        <v>108.61922914019483</v>
      </c>
      <c r="P1197" s="60">
        <f t="shared" si="436"/>
        <v>105.74448529411765</v>
      </c>
      <c r="Q1197" s="60">
        <f t="shared" si="436"/>
        <v>106.22710622710623</v>
      </c>
      <c r="R1197" s="60">
        <f t="shared" si="436"/>
        <v>104.67213114754099</v>
      </c>
      <c r="S1197" s="60">
        <f t="shared" si="436"/>
        <v>105.41327124563446</v>
      </c>
      <c r="T1197" s="60">
        <f t="shared" si="436"/>
        <v>105.00621338540742</v>
      </c>
      <c r="U1197" s="60">
        <f t="shared" si="436"/>
        <v>106.68523676880221</v>
      </c>
      <c r="V1197" s="60">
        <f t="shared" si="436"/>
        <v>126.60402684563758</v>
      </c>
      <c r="W1197" s="60">
        <f>SUM(W1192:W1196)</f>
        <v>130.86801426872771</v>
      </c>
      <c r="X1197" s="60">
        <f>SUM(X1192:X1196)</f>
        <v>138.28229027962718</v>
      </c>
      <c r="Y1197" s="60">
        <f>SUM(Y1192:Y1196)</f>
        <v>139.96719518862767</v>
      </c>
      <c r="Z1197" s="60">
        <f>SUM(Z1192:Z1196)</f>
        <v>100.57142857142857</v>
      </c>
      <c r="AA1197" s="60"/>
      <c r="AB1197" s="60"/>
      <c r="AC1197" s="60"/>
      <c r="AD1197" s="60"/>
    </row>
    <row r="1198" spans="1:31" x14ac:dyDescent="0.2">
      <c r="A1198" s="112" t="s">
        <v>373</v>
      </c>
      <c r="B1198" s="67"/>
      <c r="H1198" s="60">
        <f t="shared" ref="H1198:V1198" si="437">+H1190*100/H1191</f>
        <v>12.244897959183673</v>
      </c>
      <c r="I1198" s="60">
        <f t="shared" si="437"/>
        <v>644.02173913043475</v>
      </c>
      <c r="J1198" s="60">
        <f t="shared" si="437"/>
        <v>-0.12820512820512819</v>
      </c>
      <c r="K1198" s="60">
        <f t="shared" si="437"/>
        <v>26.210350584307179</v>
      </c>
      <c r="L1198" s="60">
        <f t="shared" si="437"/>
        <v>-75.609756097560975</v>
      </c>
      <c r="M1198" s="60">
        <f t="shared" si="437"/>
        <v>-24.440619621342513</v>
      </c>
      <c r="N1198" s="60">
        <f t="shared" si="437"/>
        <v>59.247648902821318</v>
      </c>
      <c r="O1198" s="60">
        <f t="shared" si="437"/>
        <v>57.243319268635723</v>
      </c>
      <c r="P1198" s="60">
        <f t="shared" si="437"/>
        <v>44.563279857397504</v>
      </c>
      <c r="Q1198" s="60">
        <f t="shared" si="437"/>
        <v>52.538631346578363</v>
      </c>
      <c r="R1198" s="60">
        <f t="shared" si="437"/>
        <v>13.055428309665597</v>
      </c>
      <c r="S1198" s="60">
        <f t="shared" si="437"/>
        <v>23.969072164948454</v>
      </c>
      <c r="T1198" s="60">
        <f t="shared" si="437"/>
        <v>18.964357767316745</v>
      </c>
      <c r="U1198" s="60">
        <f t="shared" si="437"/>
        <v>24.030037546933666</v>
      </c>
      <c r="V1198" s="60">
        <f t="shared" si="437"/>
        <v>306.8111455108359</v>
      </c>
      <c r="W1198" s="60">
        <f>+W1190*100/W1191</f>
        <v>150.2314814814815</v>
      </c>
      <c r="X1198" s="60">
        <f>+X1190*100/X1191</f>
        <v>158.25688073394497</v>
      </c>
      <c r="Y1198" s="60">
        <f>+Y1190*100/Y1191</f>
        <v>100.0456204379562</v>
      </c>
      <c r="Z1198" s="60">
        <f>+Z1190*100/Z1191</f>
        <v>4.0404040404040407</v>
      </c>
      <c r="AA1198" s="60"/>
      <c r="AB1198" s="60"/>
      <c r="AC1198" s="60"/>
      <c r="AD1198" s="60"/>
    </row>
    <row r="1199" spans="1:31" x14ac:dyDescent="0.2">
      <c r="A1199" s="112" t="s">
        <v>374</v>
      </c>
      <c r="B1199" s="67"/>
      <c r="H1199" s="60">
        <f t="shared" ref="H1199:V1199" si="438">+H1190*100/H1186</f>
        <v>0.45437334343051872</v>
      </c>
      <c r="I1199" s="60">
        <f t="shared" si="438"/>
        <v>65.074135090609559</v>
      </c>
      <c r="J1199" s="60">
        <f t="shared" si="438"/>
        <v>3.8654812524159254E-2</v>
      </c>
      <c r="K1199" s="60">
        <f t="shared" si="438"/>
        <v>3.7577788415509814</v>
      </c>
      <c r="L1199" s="60">
        <f t="shared" si="438"/>
        <v>5.4370067231803567</v>
      </c>
      <c r="M1199" s="60">
        <f t="shared" si="438"/>
        <v>4.4823232323232327</v>
      </c>
      <c r="N1199" s="60">
        <f t="shared" si="438"/>
        <v>4.7073474470734746</v>
      </c>
      <c r="O1199" s="60">
        <f t="shared" si="438"/>
        <v>9.4322132097334883</v>
      </c>
      <c r="P1199" s="60">
        <f t="shared" si="438"/>
        <v>6.0945880058508042</v>
      </c>
      <c r="Q1199" s="60">
        <f t="shared" si="438"/>
        <v>6.640625</v>
      </c>
      <c r="R1199" s="60">
        <f t="shared" si="438"/>
        <v>4.9011177987962169</v>
      </c>
      <c r="S1199" s="60">
        <f t="shared" si="438"/>
        <v>5.7230769230769232</v>
      </c>
      <c r="T1199" s="60">
        <f t="shared" si="438"/>
        <v>5.2700429826200708</v>
      </c>
      <c r="U1199" s="60">
        <f t="shared" si="438"/>
        <v>7.1641791044776122</v>
      </c>
      <c r="V1199" s="60">
        <f t="shared" si="438"/>
        <v>36.24725676664228</v>
      </c>
      <c r="W1199" s="60">
        <f>+W1190*100/W1186</f>
        <v>44.650842793257652</v>
      </c>
      <c r="X1199" s="60">
        <f>+X1190*100/X1186</f>
        <v>62.02804746494067</v>
      </c>
      <c r="Y1199" s="60">
        <f>+Y1190*100/Y1186</f>
        <v>66.575591985428048</v>
      </c>
      <c r="Z1199" s="60">
        <f>+Z1190*100/Z1186</f>
        <v>0.57471264367816088</v>
      </c>
      <c r="AA1199" s="60"/>
      <c r="AB1199" s="60"/>
      <c r="AC1199" s="60"/>
      <c r="AD1199" s="60"/>
    </row>
    <row r="1200" spans="1:31" x14ac:dyDescent="0.2">
      <c r="A1200" s="112"/>
      <c r="B1200" s="67"/>
    </row>
    <row r="1201" spans="1:26" x14ac:dyDescent="0.2">
      <c r="A1201" s="112" t="s">
        <v>400</v>
      </c>
      <c r="B1201" s="67"/>
      <c r="J1201" s="13">
        <f t="shared" ref="J1201:V1201" si="439">+J1191-J1190</f>
        <v>-781</v>
      </c>
      <c r="K1201" s="13">
        <f t="shared" si="439"/>
        <v>442</v>
      </c>
      <c r="L1201" s="13">
        <f t="shared" si="439"/>
        <v>-432</v>
      </c>
      <c r="M1201" s="13">
        <f t="shared" si="439"/>
        <v>-723</v>
      </c>
      <c r="N1201" s="13">
        <f t="shared" si="439"/>
        <v>130</v>
      </c>
      <c r="O1201" s="13">
        <f t="shared" si="439"/>
        <v>304</v>
      </c>
      <c r="P1201" s="13">
        <f t="shared" si="439"/>
        <v>311</v>
      </c>
      <c r="Q1201" s="13">
        <f t="shared" si="439"/>
        <v>215</v>
      </c>
      <c r="R1201" s="13">
        <f t="shared" si="439"/>
        <v>1898</v>
      </c>
      <c r="S1201" s="13">
        <f t="shared" si="439"/>
        <v>885</v>
      </c>
      <c r="T1201" s="13">
        <f t="shared" si="439"/>
        <v>1205</v>
      </c>
      <c r="U1201" s="13">
        <f t="shared" si="439"/>
        <v>1214</v>
      </c>
      <c r="V1201" s="13">
        <f t="shared" si="439"/>
        <v>-668</v>
      </c>
      <c r="W1201" s="13">
        <f>+W1191-W1190</f>
        <v>-434</v>
      </c>
      <c r="X1201" s="13">
        <f>+X1191-X1190</f>
        <v>-635</v>
      </c>
      <c r="Y1201" s="13">
        <f>+Y1191-Y1190</f>
        <v>-1</v>
      </c>
      <c r="Z1201" s="13">
        <f>+Z1191-Z1190</f>
        <v>570</v>
      </c>
    </row>
    <row r="1202" spans="1:26" x14ac:dyDescent="0.2">
      <c r="A1202" s="112"/>
      <c r="B1202" s="67"/>
    </row>
    <row r="1203" spans="1:26" x14ac:dyDescent="0.2">
      <c r="A1203" s="130" t="s">
        <v>478</v>
      </c>
      <c r="B1203" s="67"/>
    </row>
    <row r="1204" spans="1:26" x14ac:dyDescent="0.2">
      <c r="A1204" s="112" t="s">
        <v>405</v>
      </c>
      <c r="B1204" s="67"/>
      <c r="X1204" s="3">
        <v>1000</v>
      </c>
    </row>
    <row r="1205" spans="1:26" x14ac:dyDescent="0.2">
      <c r="A1205" s="222" t="s">
        <v>436</v>
      </c>
      <c r="B1205" s="67"/>
    </row>
    <row r="1206" spans="1:26" x14ac:dyDescent="0.2">
      <c r="A1206" s="112" t="s">
        <v>401</v>
      </c>
      <c r="B1206" s="67"/>
    </row>
    <row r="1207" spans="1:26" x14ac:dyDescent="0.2">
      <c r="A1207" s="222" t="s">
        <v>171</v>
      </c>
      <c r="B1207" s="131" t="s">
        <v>191</v>
      </c>
      <c r="R1207" s="12">
        <v>286.02499999999998</v>
      </c>
      <c r="S1207" s="12">
        <v>486.89400000000001</v>
      </c>
      <c r="T1207" s="12">
        <v>486.88600000000002</v>
      </c>
      <c r="U1207" s="12">
        <v>2505.0680000000002</v>
      </c>
      <c r="V1207" s="132">
        <v>3913.8389999999999</v>
      </c>
      <c r="W1207" s="12">
        <v>786.05100000000004</v>
      </c>
      <c r="X1207" s="12">
        <v>547.97699999999998</v>
      </c>
      <c r="Y1207" s="12">
        <v>383.81</v>
      </c>
    </row>
    <row r="1208" spans="1:26" x14ac:dyDescent="0.2">
      <c r="A1208" s="222" t="s">
        <v>172</v>
      </c>
      <c r="B1208" s="131" t="s">
        <v>192</v>
      </c>
      <c r="R1208" s="12">
        <v>1.73</v>
      </c>
      <c r="S1208" s="12">
        <v>0</v>
      </c>
      <c r="T1208" s="12">
        <v>0</v>
      </c>
      <c r="U1208" s="12">
        <v>0.69</v>
      </c>
      <c r="V1208" s="132">
        <v>0</v>
      </c>
      <c r="W1208" s="12">
        <v>0</v>
      </c>
      <c r="X1208" s="12">
        <v>0</v>
      </c>
      <c r="Y1208" s="12"/>
    </row>
    <row r="1209" spans="1:26" x14ac:dyDescent="0.2">
      <c r="A1209" s="222" t="s">
        <v>173</v>
      </c>
      <c r="B1209" s="131" t="s">
        <v>193</v>
      </c>
      <c r="R1209" s="12">
        <v>14789.371999999999</v>
      </c>
      <c r="S1209" s="12">
        <v>6792.4390000000003</v>
      </c>
      <c r="T1209" s="12">
        <v>7527.6220000000003</v>
      </c>
      <c r="U1209" s="12">
        <v>6177.59</v>
      </c>
      <c r="V1209" s="132">
        <v>5333.2560000000003</v>
      </c>
      <c r="W1209" s="12">
        <v>2806.8049999999998</v>
      </c>
      <c r="X1209" s="12">
        <v>7202.1549999999997</v>
      </c>
      <c r="Y1209" s="12">
        <v>10336.804</v>
      </c>
    </row>
    <row r="1210" spans="1:26" ht="25.5" x14ac:dyDescent="0.2">
      <c r="A1210" s="222" t="s">
        <v>403</v>
      </c>
      <c r="B1210" s="131" t="s">
        <v>353</v>
      </c>
      <c r="R1210" s="12">
        <v>52.261000000000003</v>
      </c>
      <c r="S1210" s="12">
        <v>40.393000000000001</v>
      </c>
      <c r="T1210" s="12">
        <v>150.04</v>
      </c>
      <c r="U1210" s="12">
        <v>77.793000000000006</v>
      </c>
      <c r="V1210" s="132">
        <v>55.704000000000001</v>
      </c>
      <c r="W1210" s="12">
        <v>33.442</v>
      </c>
      <c r="X1210" s="12">
        <v>716.98800000000006</v>
      </c>
      <c r="Y1210" s="12">
        <v>557.79</v>
      </c>
    </row>
    <row r="1211" spans="1:26" ht="38.25" x14ac:dyDescent="0.2">
      <c r="A1211" s="222" t="s">
        <v>404</v>
      </c>
      <c r="B1211" s="131" t="s">
        <v>195</v>
      </c>
      <c r="R1211" s="12">
        <v>2699.25</v>
      </c>
      <c r="S1211" s="12">
        <v>3067.6289999999999</v>
      </c>
      <c r="T1211" s="12">
        <v>2884.4349999999999</v>
      </c>
      <c r="U1211" s="12">
        <v>3545.085</v>
      </c>
      <c r="V1211" s="132">
        <v>2881.1669999999999</v>
      </c>
      <c r="W1211" s="12">
        <v>8747.4860000000008</v>
      </c>
      <c r="X1211" s="12">
        <v>3323.8429999999998</v>
      </c>
      <c r="Y1211" s="12">
        <v>4296.4260000000004</v>
      </c>
    </row>
    <row r="1212" spans="1:26" x14ac:dyDescent="0.2">
      <c r="A1212" s="222" t="s">
        <v>176</v>
      </c>
      <c r="B1212" s="131" t="s">
        <v>196</v>
      </c>
      <c r="R1212" s="12">
        <v>2.4119999999999999</v>
      </c>
      <c r="S1212" s="12">
        <v>229.197</v>
      </c>
      <c r="T1212" s="12">
        <v>6.8689999999999998</v>
      </c>
      <c r="U1212" s="12">
        <v>0</v>
      </c>
      <c r="V1212" s="132">
        <v>0.28199999999999997</v>
      </c>
      <c r="W1212" s="12">
        <v>65.346000000000004</v>
      </c>
      <c r="X1212" s="12">
        <v>112.556</v>
      </c>
      <c r="Y1212" s="12">
        <v>383.4</v>
      </c>
    </row>
    <row r="1213" spans="1:26" x14ac:dyDescent="0.2">
      <c r="A1213" s="222" t="s">
        <v>177</v>
      </c>
      <c r="B1213" s="131" t="s">
        <v>197</v>
      </c>
      <c r="R1213" s="12">
        <v>161.03800000000001</v>
      </c>
      <c r="S1213" s="12">
        <v>224.80799999999999</v>
      </c>
      <c r="T1213" s="12">
        <v>43.381</v>
      </c>
      <c r="U1213" s="12">
        <v>177.11600000000001</v>
      </c>
      <c r="V1213" s="132">
        <v>193.483</v>
      </c>
      <c r="W1213" s="12">
        <v>256.05700000000002</v>
      </c>
      <c r="X1213" s="12">
        <v>95.668000000000006</v>
      </c>
      <c r="Y1213" s="12">
        <v>98.590999999999994</v>
      </c>
    </row>
    <row r="1214" spans="1:26" x14ac:dyDescent="0.2">
      <c r="A1214" s="222" t="s">
        <v>178</v>
      </c>
      <c r="B1214" s="131" t="s">
        <v>198</v>
      </c>
      <c r="R1214" s="12">
        <v>599.66300000000001</v>
      </c>
      <c r="S1214" s="12">
        <v>188.06100000000001</v>
      </c>
      <c r="T1214" s="12">
        <v>185.73699999999999</v>
      </c>
      <c r="U1214" s="12">
        <v>1298.5719999999999</v>
      </c>
      <c r="V1214" s="132">
        <v>509.19600000000003</v>
      </c>
      <c r="W1214" s="12">
        <v>851.12099999999998</v>
      </c>
      <c r="X1214" s="12">
        <v>403.96699999999998</v>
      </c>
      <c r="Y1214" s="12">
        <v>218.68600000000001</v>
      </c>
    </row>
    <row r="1215" spans="1:26" x14ac:dyDescent="0.2">
      <c r="A1215" s="222" t="s">
        <v>179</v>
      </c>
      <c r="B1215" s="131" t="s">
        <v>199</v>
      </c>
      <c r="R1215" s="12">
        <v>5.1589999999999998</v>
      </c>
      <c r="S1215" s="12">
        <v>2.6</v>
      </c>
      <c r="T1215" s="12">
        <v>21.209</v>
      </c>
      <c r="U1215" s="12">
        <v>47.139000000000003</v>
      </c>
      <c r="V1215" s="132">
        <v>2.5</v>
      </c>
      <c r="W1215" s="12">
        <v>3.6080000000000001</v>
      </c>
      <c r="X1215" s="12">
        <v>2.5</v>
      </c>
      <c r="Y1215" s="12">
        <v>0.3</v>
      </c>
    </row>
    <row r="1216" spans="1:26" x14ac:dyDescent="0.2">
      <c r="A1216" s="222" t="s">
        <v>180</v>
      </c>
      <c r="B1216" s="131" t="s">
        <v>200</v>
      </c>
      <c r="R1216" s="12">
        <v>0.06</v>
      </c>
      <c r="S1216" s="12">
        <v>0</v>
      </c>
      <c r="T1216" s="12">
        <v>0</v>
      </c>
      <c r="U1216" s="12">
        <v>0</v>
      </c>
      <c r="V1216" s="132">
        <v>0</v>
      </c>
      <c r="W1216" s="12">
        <v>0</v>
      </c>
      <c r="X1216" s="12">
        <v>0</v>
      </c>
      <c r="Y1216" s="12"/>
    </row>
    <row r="1217" spans="1:25" x14ac:dyDescent="0.2">
      <c r="A1217" s="222" t="s">
        <v>181</v>
      </c>
      <c r="B1217" s="131" t="s">
        <v>201</v>
      </c>
      <c r="R1217" s="12">
        <v>0</v>
      </c>
      <c r="S1217" s="12">
        <v>0</v>
      </c>
      <c r="T1217" s="12">
        <v>0</v>
      </c>
      <c r="U1217" s="12">
        <v>32.938000000000002</v>
      </c>
      <c r="V1217" s="132">
        <v>27.363</v>
      </c>
      <c r="W1217" s="12">
        <v>0</v>
      </c>
      <c r="X1217" s="12">
        <v>0</v>
      </c>
      <c r="Y1217" s="12"/>
    </row>
    <row r="1218" spans="1:25" x14ac:dyDescent="0.2">
      <c r="A1218" s="222" t="s">
        <v>182</v>
      </c>
      <c r="B1218" s="131" t="s">
        <v>202</v>
      </c>
      <c r="R1218" s="12">
        <v>39.018999999999998</v>
      </c>
      <c r="S1218" s="12">
        <v>53.874000000000002</v>
      </c>
      <c r="T1218" s="12">
        <v>838.93200000000002</v>
      </c>
      <c r="U1218" s="12">
        <v>98.760999999999996</v>
      </c>
      <c r="V1218" s="132">
        <v>124.623</v>
      </c>
      <c r="W1218" s="12">
        <v>30.474</v>
      </c>
      <c r="X1218" s="12">
        <v>54.222999999999999</v>
      </c>
      <c r="Y1218" s="12">
        <v>38.470999999999997</v>
      </c>
    </row>
    <row r="1219" spans="1:25" x14ac:dyDescent="0.2">
      <c r="A1219" s="222" t="s">
        <v>183</v>
      </c>
      <c r="B1219" s="131" t="s">
        <v>203</v>
      </c>
      <c r="R1219" s="12">
        <v>22.800999999999998</v>
      </c>
      <c r="S1219" s="12">
        <v>22.829000000000001</v>
      </c>
      <c r="T1219" s="12">
        <v>73.725999999999999</v>
      </c>
      <c r="U1219" s="12">
        <v>28.265999999999998</v>
      </c>
      <c r="V1219" s="132">
        <v>24.132000000000001</v>
      </c>
      <c r="W1219" s="12">
        <v>42.625999999999998</v>
      </c>
      <c r="X1219" s="12">
        <v>8.1999999999999993</v>
      </c>
      <c r="Y1219" s="12">
        <v>12.667999999999999</v>
      </c>
    </row>
    <row r="1220" spans="1:25" ht="25.5" x14ac:dyDescent="0.2">
      <c r="A1220" s="222" t="s">
        <v>184</v>
      </c>
      <c r="B1220" s="131" t="s">
        <v>204</v>
      </c>
      <c r="R1220" s="12">
        <v>4.3040000000000003</v>
      </c>
      <c r="S1220" s="12">
        <v>8.4000000000000005E-2</v>
      </c>
      <c r="T1220" s="12">
        <v>1.8759999999999999</v>
      </c>
      <c r="U1220" s="12">
        <v>5.3209999999999997</v>
      </c>
      <c r="V1220" s="132">
        <v>0</v>
      </c>
      <c r="W1220" s="12">
        <v>8.1349999999999998</v>
      </c>
      <c r="X1220" s="12">
        <v>0</v>
      </c>
      <c r="Y1220" s="12">
        <v>3.3450000000000002</v>
      </c>
    </row>
    <row r="1221" spans="1:25" x14ac:dyDescent="0.2">
      <c r="A1221" s="222" t="s">
        <v>406</v>
      </c>
      <c r="B1221" s="131" t="s">
        <v>205</v>
      </c>
      <c r="R1221" s="12">
        <v>66839.131999999998</v>
      </c>
      <c r="S1221" s="12">
        <v>62778.427000000003</v>
      </c>
      <c r="T1221" s="12">
        <v>29108.956999999999</v>
      </c>
      <c r="U1221" s="12">
        <v>16037.235000000001</v>
      </c>
      <c r="V1221" s="132">
        <v>7215.6750000000002</v>
      </c>
      <c r="W1221" s="12">
        <v>44400.343000000001</v>
      </c>
      <c r="X1221" s="12">
        <v>21733.617999999999</v>
      </c>
      <c r="Y1221" s="12">
        <v>57479.095000000001</v>
      </c>
    </row>
    <row r="1222" spans="1:25" x14ac:dyDescent="0.2">
      <c r="A1222" s="222" t="s">
        <v>186</v>
      </c>
      <c r="B1222" s="131" t="s">
        <v>206</v>
      </c>
      <c r="R1222" s="12">
        <v>0.98499999999999999</v>
      </c>
      <c r="S1222" s="12">
        <v>16</v>
      </c>
      <c r="T1222" s="12">
        <v>24.6</v>
      </c>
      <c r="U1222" s="12">
        <v>58.648000000000003</v>
      </c>
      <c r="V1222" s="132">
        <v>97.137</v>
      </c>
      <c r="W1222" s="12">
        <v>0</v>
      </c>
      <c r="X1222" s="12">
        <v>5.2039999999999997</v>
      </c>
      <c r="Y1222" s="12">
        <v>41.741</v>
      </c>
    </row>
    <row r="1223" spans="1:25" x14ac:dyDescent="0.2">
      <c r="A1223" s="222" t="s">
        <v>187</v>
      </c>
      <c r="B1223" s="131" t="s">
        <v>207</v>
      </c>
      <c r="R1223" s="12">
        <v>52.606999999999999</v>
      </c>
      <c r="S1223" s="12">
        <v>14.254</v>
      </c>
      <c r="T1223" s="12">
        <v>16.582999999999998</v>
      </c>
      <c r="U1223" s="12">
        <v>11.154</v>
      </c>
      <c r="V1223" s="132">
        <v>5.4880000000000004</v>
      </c>
      <c r="W1223" s="12">
        <v>1.744</v>
      </c>
      <c r="X1223" s="12">
        <v>78.543999999999997</v>
      </c>
      <c r="Y1223" s="12">
        <v>3.133</v>
      </c>
    </row>
    <row r="1224" spans="1:25" x14ac:dyDescent="0.2">
      <c r="A1224" s="222" t="s">
        <v>407</v>
      </c>
      <c r="B1224" s="131" t="s">
        <v>208</v>
      </c>
      <c r="R1224" s="12">
        <v>41.076000000000001</v>
      </c>
      <c r="S1224" s="12">
        <v>0</v>
      </c>
      <c r="T1224" s="12">
        <v>0</v>
      </c>
      <c r="U1224" s="12">
        <v>0</v>
      </c>
      <c r="V1224" s="132">
        <v>0</v>
      </c>
      <c r="W1224" s="12">
        <v>0</v>
      </c>
      <c r="X1224" s="12">
        <v>0</v>
      </c>
      <c r="Y1224" s="12"/>
    </row>
    <row r="1225" spans="1:25" x14ac:dyDescent="0.2">
      <c r="A1225" s="222" t="s">
        <v>189</v>
      </c>
      <c r="B1225" s="131" t="s">
        <v>209</v>
      </c>
      <c r="R1225" s="12">
        <v>0.57199999999999995</v>
      </c>
      <c r="S1225" s="12">
        <v>0.09</v>
      </c>
      <c r="T1225" s="12">
        <v>4.2999999999999997E-2</v>
      </c>
      <c r="U1225" s="12">
        <v>0</v>
      </c>
      <c r="V1225" s="132">
        <v>0</v>
      </c>
      <c r="W1225" s="12">
        <v>0</v>
      </c>
      <c r="X1225" s="12">
        <v>5</v>
      </c>
      <c r="Y1225" s="12"/>
    </row>
    <row r="1226" spans="1:25" x14ac:dyDescent="0.2">
      <c r="A1226" s="223" t="s">
        <v>3</v>
      </c>
      <c r="B1226" s="67"/>
      <c r="R1226" s="12">
        <v>85597.466</v>
      </c>
      <c r="S1226" s="12">
        <v>73917.578999999998</v>
      </c>
      <c r="T1226" s="12">
        <v>41370.895999999993</v>
      </c>
      <c r="U1226" s="12">
        <v>30101.376</v>
      </c>
      <c r="V1226" s="93">
        <v>20383.844999999998</v>
      </c>
      <c r="W1226" s="12">
        <v>58033.237999999998</v>
      </c>
      <c r="X1226" s="12">
        <f>(SUM(X1207:X1225))</f>
        <v>34290.442999999999</v>
      </c>
      <c r="Y1226" s="12">
        <v>73854.259999999995</v>
      </c>
    </row>
    <row r="1227" spans="1:25" x14ac:dyDescent="0.2">
      <c r="A1227" s="222" t="s">
        <v>437</v>
      </c>
      <c r="B1227" s="67"/>
      <c r="R1227" s="3">
        <f t="shared" ref="R1227:W1227" si="440">SUM(R1207:R1225)</f>
        <v>85597.466</v>
      </c>
      <c r="S1227" s="3">
        <f t="shared" si="440"/>
        <v>73917.578999999998</v>
      </c>
      <c r="T1227" s="3">
        <f t="shared" si="440"/>
        <v>41370.895999999993</v>
      </c>
      <c r="U1227" s="3">
        <f t="shared" si="440"/>
        <v>30101.376</v>
      </c>
      <c r="V1227" s="3">
        <f t="shared" si="440"/>
        <v>20383.844999999998</v>
      </c>
      <c r="W1227" s="3">
        <f t="shared" si="440"/>
        <v>58033.237999999998</v>
      </c>
      <c r="X1227" s="12"/>
      <c r="Y1227" s="12"/>
    </row>
    <row r="1228" spans="1:25" x14ac:dyDescent="0.2">
      <c r="A1228" s="224" t="s">
        <v>402</v>
      </c>
      <c r="B1228" s="67"/>
      <c r="X1228" s="12"/>
      <c r="Y1228" s="12"/>
    </row>
    <row r="1229" spans="1:25" x14ac:dyDescent="0.2">
      <c r="A1229" s="222" t="s">
        <v>171</v>
      </c>
      <c r="B1229" s="131" t="s">
        <v>191</v>
      </c>
      <c r="R1229" s="3">
        <v>484.38799999999998</v>
      </c>
      <c r="S1229" s="3">
        <v>422.69600000000003</v>
      </c>
      <c r="T1229" s="3">
        <v>1838.604</v>
      </c>
      <c r="U1229" s="3">
        <v>3644.47</v>
      </c>
      <c r="V1229" s="6">
        <v>7242.3130000000001</v>
      </c>
      <c r="W1229" s="3">
        <v>3747.5830000000001</v>
      </c>
      <c r="X1229" s="12">
        <v>2102.7930000000001</v>
      </c>
      <c r="Y1229" s="12">
        <v>1378.075</v>
      </c>
    </row>
    <row r="1230" spans="1:25" x14ac:dyDescent="0.2">
      <c r="A1230" s="222" t="s">
        <v>172</v>
      </c>
      <c r="B1230" s="131" t="s">
        <v>192</v>
      </c>
      <c r="R1230" s="3">
        <v>0</v>
      </c>
      <c r="S1230" s="3">
        <v>4.5250000000000004</v>
      </c>
      <c r="T1230" s="3">
        <v>5.64</v>
      </c>
      <c r="U1230" s="3">
        <v>34.963000000000001</v>
      </c>
      <c r="V1230" s="6">
        <v>8.9809999999999999</v>
      </c>
      <c r="W1230" s="3">
        <v>0</v>
      </c>
      <c r="X1230" s="12">
        <v>0</v>
      </c>
      <c r="Y1230" s="12">
        <v>4.4130000000000003</v>
      </c>
    </row>
    <row r="1231" spans="1:25" x14ac:dyDescent="0.2">
      <c r="A1231" s="222" t="s">
        <v>173</v>
      </c>
      <c r="B1231" s="131" t="s">
        <v>193</v>
      </c>
      <c r="R1231" s="12">
        <v>2447.029</v>
      </c>
      <c r="S1231" s="12">
        <v>2065.049</v>
      </c>
      <c r="T1231" s="12">
        <v>2779.2449999999999</v>
      </c>
      <c r="U1231" s="12">
        <v>2669.0659999999998</v>
      </c>
      <c r="V1231" s="132">
        <v>2254.152</v>
      </c>
      <c r="W1231" s="12">
        <v>3476.5810000000001</v>
      </c>
      <c r="X1231" s="12">
        <v>3918.9630000000002</v>
      </c>
      <c r="Y1231" s="12">
        <v>1641.4849999999999</v>
      </c>
    </row>
    <row r="1232" spans="1:25" ht="25.5" x14ac:dyDescent="0.2">
      <c r="A1232" s="222" t="s">
        <v>403</v>
      </c>
      <c r="B1232" s="131" t="s">
        <v>353</v>
      </c>
      <c r="R1232" s="12">
        <v>477.44799999999998</v>
      </c>
      <c r="S1232" s="12">
        <v>964.05600000000004</v>
      </c>
      <c r="T1232" s="12">
        <v>1104.248</v>
      </c>
      <c r="U1232" s="12">
        <v>524.92100000000005</v>
      </c>
      <c r="V1232" s="132">
        <v>939.89099999999996</v>
      </c>
      <c r="W1232" s="12">
        <v>443.03</v>
      </c>
      <c r="X1232" s="12">
        <v>440.73500000000001</v>
      </c>
      <c r="Y1232" s="12">
        <v>215.44900000000001</v>
      </c>
    </row>
    <row r="1233" spans="1:25" ht="38.25" x14ac:dyDescent="0.2">
      <c r="A1233" s="222" t="s">
        <v>404</v>
      </c>
      <c r="B1233" s="131" t="s">
        <v>195</v>
      </c>
      <c r="R1233" s="12">
        <v>453.71699999999998</v>
      </c>
      <c r="S1233" s="12">
        <v>1017.099</v>
      </c>
      <c r="T1233" s="12">
        <v>1520.4929999999999</v>
      </c>
      <c r="U1233" s="12">
        <v>1311.0909999999999</v>
      </c>
      <c r="V1233" s="132">
        <v>4319.4160000000002</v>
      </c>
      <c r="W1233" s="12">
        <v>2316.2649999999999</v>
      </c>
      <c r="X1233" s="12">
        <v>943.98500000000001</v>
      </c>
      <c r="Y1233" s="12">
        <v>2203.6390000000001</v>
      </c>
    </row>
    <row r="1234" spans="1:25" x14ac:dyDescent="0.2">
      <c r="A1234" s="222" t="s">
        <v>176</v>
      </c>
      <c r="B1234" s="131" t="s">
        <v>196</v>
      </c>
      <c r="R1234" s="12">
        <v>7.3090000000000002</v>
      </c>
      <c r="S1234" s="12">
        <v>17.88</v>
      </c>
      <c r="T1234" s="12">
        <v>24.651</v>
      </c>
      <c r="U1234" s="12">
        <v>14</v>
      </c>
      <c r="V1234" s="132">
        <v>1.1279999999999999</v>
      </c>
      <c r="W1234" s="12">
        <v>223.511</v>
      </c>
      <c r="X1234" s="12">
        <v>97.656999999999996</v>
      </c>
      <c r="Y1234" s="12">
        <v>620.721</v>
      </c>
    </row>
    <row r="1235" spans="1:25" x14ac:dyDescent="0.2">
      <c r="A1235" s="222" t="s">
        <v>177</v>
      </c>
      <c r="B1235" s="131" t="s">
        <v>197</v>
      </c>
      <c r="R1235" s="12">
        <v>123.15300000000001</v>
      </c>
      <c r="S1235" s="12">
        <v>107.70399999999999</v>
      </c>
      <c r="T1235" s="12">
        <v>54.103000000000002</v>
      </c>
      <c r="U1235" s="12">
        <v>57.170999999999999</v>
      </c>
      <c r="V1235" s="132">
        <v>94.016999999999996</v>
      </c>
      <c r="W1235" s="12">
        <v>1381.306</v>
      </c>
      <c r="X1235" s="12">
        <v>1212.7809999999999</v>
      </c>
      <c r="Y1235" s="12">
        <v>9.8219999999999992</v>
      </c>
    </row>
    <row r="1236" spans="1:25" x14ac:dyDescent="0.2">
      <c r="A1236" s="222" t="s">
        <v>178</v>
      </c>
      <c r="B1236" s="131" t="s">
        <v>198</v>
      </c>
      <c r="R1236" s="12">
        <v>3095.819</v>
      </c>
      <c r="S1236" s="12">
        <v>3509.5790000000002</v>
      </c>
      <c r="T1236" s="12">
        <v>187.81299999999999</v>
      </c>
      <c r="U1236" s="12">
        <v>1153.384</v>
      </c>
      <c r="V1236" s="132">
        <v>935.34699999999998</v>
      </c>
      <c r="W1236" s="12">
        <v>499.50900000000001</v>
      </c>
      <c r="X1236" s="12">
        <v>508.25799999999998</v>
      </c>
      <c r="Y1236" s="12">
        <v>403.947</v>
      </c>
    </row>
    <row r="1237" spans="1:25" x14ac:dyDescent="0.2">
      <c r="A1237" s="222" t="s">
        <v>179</v>
      </c>
      <c r="B1237" s="131" t="s">
        <v>199</v>
      </c>
      <c r="R1237" s="12">
        <v>0.81100000000000005</v>
      </c>
      <c r="S1237" s="12">
        <v>0</v>
      </c>
      <c r="T1237" s="12">
        <v>0.28499999999999998</v>
      </c>
      <c r="U1237" s="12">
        <v>0</v>
      </c>
      <c r="V1237" s="132">
        <v>0</v>
      </c>
      <c r="W1237" s="12">
        <v>0.2</v>
      </c>
      <c r="X1237" s="12">
        <v>0</v>
      </c>
      <c r="Y1237" s="12">
        <v>0.12</v>
      </c>
    </row>
    <row r="1238" spans="1:25" x14ac:dyDescent="0.2">
      <c r="A1238" s="222" t="s">
        <v>180</v>
      </c>
      <c r="B1238" s="131" t="s">
        <v>200</v>
      </c>
      <c r="R1238" s="12">
        <v>20</v>
      </c>
      <c r="S1238" s="12">
        <v>41.51</v>
      </c>
      <c r="T1238" s="12">
        <v>17.141999999999999</v>
      </c>
      <c r="U1238" s="12">
        <v>0</v>
      </c>
      <c r="V1238" s="132">
        <v>2.593</v>
      </c>
      <c r="W1238" s="12">
        <v>2.593</v>
      </c>
      <c r="X1238" s="12">
        <v>0.317</v>
      </c>
      <c r="Y1238" s="12">
        <v>4.077</v>
      </c>
    </row>
    <row r="1239" spans="1:25" x14ac:dyDescent="0.2">
      <c r="A1239" s="222" t="s">
        <v>181</v>
      </c>
      <c r="B1239" s="131" t="s">
        <v>201</v>
      </c>
      <c r="R1239" s="12">
        <v>0</v>
      </c>
      <c r="S1239" s="12">
        <v>0</v>
      </c>
      <c r="T1239" s="12">
        <v>0</v>
      </c>
      <c r="U1239" s="12">
        <v>4.8</v>
      </c>
      <c r="V1239" s="132">
        <v>0</v>
      </c>
      <c r="W1239" s="12">
        <v>0</v>
      </c>
      <c r="X1239" s="12">
        <v>0</v>
      </c>
      <c r="Y1239" s="12"/>
    </row>
    <row r="1240" spans="1:25" x14ac:dyDescent="0.2">
      <c r="A1240" s="222" t="s">
        <v>182</v>
      </c>
      <c r="B1240" s="131" t="s">
        <v>202</v>
      </c>
      <c r="R1240" s="12">
        <v>88.150999999999996</v>
      </c>
      <c r="S1240" s="12">
        <v>0</v>
      </c>
      <c r="T1240" s="12">
        <v>5.5</v>
      </c>
      <c r="U1240" s="12">
        <v>737.197</v>
      </c>
      <c r="V1240" s="132">
        <v>700.12400000000002</v>
      </c>
      <c r="W1240" s="12">
        <v>3.0219999999999998</v>
      </c>
      <c r="X1240" s="12">
        <v>4.2350000000000003</v>
      </c>
      <c r="Y1240" s="12">
        <v>0.8</v>
      </c>
    </row>
    <row r="1241" spans="1:25" x14ac:dyDescent="0.2">
      <c r="A1241" s="222" t="s">
        <v>183</v>
      </c>
      <c r="B1241" s="131" t="s">
        <v>203</v>
      </c>
      <c r="R1241" s="12">
        <v>170.50299999999999</v>
      </c>
      <c r="S1241" s="12">
        <v>1.202</v>
      </c>
      <c r="T1241" s="12">
        <v>12.7</v>
      </c>
      <c r="U1241" s="12">
        <v>1.329</v>
      </c>
      <c r="V1241" s="132">
        <v>7.0970000000000004</v>
      </c>
      <c r="W1241" s="12">
        <v>78.027000000000001</v>
      </c>
      <c r="X1241" s="12">
        <v>0.97899999999999998</v>
      </c>
      <c r="Y1241" s="12">
        <v>19.709</v>
      </c>
    </row>
    <row r="1242" spans="1:25" ht="25.5" x14ac:dyDescent="0.2">
      <c r="A1242" s="222" t="s">
        <v>184</v>
      </c>
      <c r="B1242" s="131" t="s">
        <v>204</v>
      </c>
      <c r="R1242" s="12">
        <v>7.2</v>
      </c>
      <c r="S1242" s="12">
        <v>1.006</v>
      </c>
      <c r="T1242" s="12">
        <v>0.754</v>
      </c>
      <c r="U1242" s="12">
        <v>0.94399999999999995</v>
      </c>
      <c r="V1242" s="132">
        <v>2.0950000000000002</v>
      </c>
      <c r="W1242" s="12">
        <v>0</v>
      </c>
      <c r="X1242" s="12">
        <v>0.12</v>
      </c>
      <c r="Y1242" s="12"/>
    </row>
    <row r="1243" spans="1:25" x14ac:dyDescent="0.2">
      <c r="A1243" s="222" t="s">
        <v>406</v>
      </c>
      <c r="B1243" s="131" t="s">
        <v>205</v>
      </c>
      <c r="R1243" s="12">
        <v>18326.947</v>
      </c>
      <c r="S1243" s="12">
        <v>8255.2389999999996</v>
      </c>
      <c r="T1243" s="12">
        <v>4355.7049999999999</v>
      </c>
      <c r="U1243" s="12">
        <v>3240.9450000000002</v>
      </c>
      <c r="V1243" s="132">
        <v>296.85500000000002</v>
      </c>
      <c r="W1243" s="12">
        <v>926.94299999999998</v>
      </c>
      <c r="X1243" s="12">
        <v>6727.6090000000004</v>
      </c>
      <c r="Y1243" s="12">
        <v>1767.181</v>
      </c>
    </row>
    <row r="1244" spans="1:25" x14ac:dyDescent="0.2">
      <c r="A1244" s="222" t="s">
        <v>186</v>
      </c>
      <c r="B1244" s="131" t="s">
        <v>206</v>
      </c>
      <c r="R1244" s="12">
        <v>0.89200000000000002</v>
      </c>
      <c r="S1244" s="12">
        <v>3.5</v>
      </c>
      <c r="T1244" s="12">
        <v>9.5760000000000005</v>
      </c>
      <c r="U1244" s="12">
        <v>3.6</v>
      </c>
      <c r="V1244" s="132">
        <v>7.4870000000000001</v>
      </c>
      <c r="W1244" s="12">
        <v>35.715000000000003</v>
      </c>
      <c r="X1244" s="12">
        <v>376.48099999999999</v>
      </c>
      <c r="Y1244" s="12">
        <v>21.870999999999999</v>
      </c>
    </row>
    <row r="1245" spans="1:25" x14ac:dyDescent="0.2">
      <c r="A1245" s="222" t="s">
        <v>187</v>
      </c>
      <c r="B1245" s="131" t="s">
        <v>207</v>
      </c>
      <c r="R1245" s="12">
        <v>5.1920000000000002</v>
      </c>
      <c r="S1245" s="12">
        <v>13.266999999999999</v>
      </c>
      <c r="T1245" s="12">
        <v>1.1200000000000001</v>
      </c>
      <c r="U1245" s="12">
        <v>3.29</v>
      </c>
      <c r="V1245" s="132">
        <v>2.3340000000000001</v>
      </c>
      <c r="W1245" s="12">
        <v>5.2729999999999997</v>
      </c>
      <c r="X1245" s="12">
        <v>0</v>
      </c>
      <c r="Y1245" s="12"/>
    </row>
    <row r="1246" spans="1:25" x14ac:dyDescent="0.2">
      <c r="A1246" s="222" t="s">
        <v>407</v>
      </c>
      <c r="B1246" s="131" t="s">
        <v>208</v>
      </c>
      <c r="R1246" s="12">
        <v>7.3999999999999996E-2</v>
      </c>
      <c r="S1246" s="12">
        <v>0</v>
      </c>
      <c r="T1246" s="12">
        <v>0</v>
      </c>
      <c r="U1246" s="12">
        <v>0</v>
      </c>
      <c r="V1246" s="132">
        <v>0</v>
      </c>
      <c r="W1246" s="12">
        <v>0</v>
      </c>
      <c r="X1246" s="12">
        <v>0</v>
      </c>
      <c r="Y1246" s="12"/>
    </row>
    <row r="1247" spans="1:25" x14ac:dyDescent="0.2">
      <c r="A1247" s="222" t="s">
        <v>189</v>
      </c>
      <c r="B1247" s="131" t="s">
        <v>209</v>
      </c>
      <c r="R1247" s="12">
        <v>4.4210000000000003</v>
      </c>
      <c r="S1247" s="12">
        <v>0</v>
      </c>
      <c r="T1247" s="12">
        <v>0</v>
      </c>
      <c r="U1247" s="12">
        <v>0</v>
      </c>
      <c r="V1247" s="132">
        <v>7.6310000000000002</v>
      </c>
      <c r="W1247" s="12">
        <v>0</v>
      </c>
      <c r="X1247" s="12">
        <v>0</v>
      </c>
      <c r="Y1247" s="12">
        <v>0.5</v>
      </c>
    </row>
    <row r="1248" spans="1:25" x14ac:dyDescent="0.2">
      <c r="A1248" s="223" t="s">
        <v>3</v>
      </c>
      <c r="B1248" s="67"/>
      <c r="R1248" s="12">
        <v>25713.054</v>
      </c>
      <c r="S1248" s="12">
        <v>16424.311999999998</v>
      </c>
      <c r="T1248" s="12">
        <v>11917.578999999998</v>
      </c>
      <c r="U1248" s="12">
        <v>13401.171</v>
      </c>
      <c r="V1248" s="93">
        <v>16821.461000000007</v>
      </c>
      <c r="W1248" s="12">
        <v>13139.558000000003</v>
      </c>
      <c r="X1248" s="12">
        <f>(SUM(X1229:X1247))</f>
        <v>16334.913</v>
      </c>
      <c r="Y1248" s="12">
        <v>8291.8089999999993</v>
      </c>
    </row>
    <row r="1249" spans="1:26" x14ac:dyDescent="0.2">
      <c r="A1249" s="112"/>
      <c r="B1249" s="67"/>
      <c r="R1249" s="12">
        <f t="shared" ref="R1249:W1249" si="441">SUM(R1229:R1247)</f>
        <v>25713.053999999996</v>
      </c>
      <c r="S1249" s="12">
        <f t="shared" si="441"/>
        <v>16424.311999999998</v>
      </c>
      <c r="T1249" s="12">
        <f t="shared" si="441"/>
        <v>11917.578999999998</v>
      </c>
      <c r="U1249" s="12">
        <f t="shared" si="441"/>
        <v>13401.171</v>
      </c>
      <c r="V1249" s="12">
        <f t="shared" si="441"/>
        <v>16821.461000000007</v>
      </c>
      <c r="W1249" s="12">
        <f t="shared" si="441"/>
        <v>13139.558000000003</v>
      </c>
      <c r="X1249" s="12"/>
      <c r="Y1249" s="12"/>
    </row>
    <row r="1250" spans="1:26" x14ac:dyDescent="0.2">
      <c r="A1250" s="112" t="s">
        <v>408</v>
      </c>
      <c r="B1250" s="67"/>
      <c r="R1250" s="12"/>
      <c r="S1250" s="12"/>
      <c r="T1250" s="12"/>
      <c r="U1250" s="12"/>
      <c r="V1250" s="93"/>
      <c r="W1250" s="12"/>
      <c r="X1250" s="12"/>
      <c r="Y1250" s="12"/>
    </row>
    <row r="1251" spans="1:26" x14ac:dyDescent="0.2">
      <c r="A1251" s="222" t="s">
        <v>171</v>
      </c>
      <c r="B1251" s="131" t="s">
        <v>191</v>
      </c>
      <c r="R1251" s="12">
        <v>1824.874</v>
      </c>
      <c r="S1251" s="12">
        <v>2563.3530000000001</v>
      </c>
      <c r="T1251" s="12">
        <v>3671.616</v>
      </c>
      <c r="U1251" s="12">
        <v>9066.5529999999999</v>
      </c>
      <c r="V1251" s="93">
        <v>14863.359</v>
      </c>
      <c r="W1251" s="12">
        <v>6153.7809999999999</v>
      </c>
      <c r="X1251" s="12">
        <v>5319.9160000000002</v>
      </c>
      <c r="Y1251" s="12">
        <v>2489.598</v>
      </c>
      <c r="Z1251" s="12">
        <v>2847.8560000000002</v>
      </c>
    </row>
    <row r="1252" spans="1:26" x14ac:dyDescent="0.2">
      <c r="A1252" s="222" t="s">
        <v>172</v>
      </c>
      <c r="B1252" s="131" t="s">
        <v>192</v>
      </c>
      <c r="R1252" s="12">
        <v>233.57</v>
      </c>
      <c r="S1252" s="12">
        <v>130.87700000000001</v>
      </c>
      <c r="T1252" s="12">
        <v>234.60400000000001</v>
      </c>
      <c r="U1252" s="12">
        <v>636.16200000000003</v>
      </c>
      <c r="V1252" s="93">
        <v>54.808999999999997</v>
      </c>
      <c r="W1252" s="12">
        <v>145.023</v>
      </c>
      <c r="X1252" s="12">
        <v>0.59599999999999997</v>
      </c>
      <c r="Y1252" s="12">
        <v>24.443000000000001</v>
      </c>
      <c r="Z1252" s="12">
        <v>46.097999999999999</v>
      </c>
    </row>
    <row r="1253" spans="1:26" x14ac:dyDescent="0.2">
      <c r="A1253" s="222" t="s">
        <v>173</v>
      </c>
      <c r="B1253" s="131" t="s">
        <v>193</v>
      </c>
      <c r="R1253" s="12">
        <v>24591.397000000001</v>
      </c>
      <c r="S1253" s="12">
        <v>17248.302</v>
      </c>
      <c r="T1253" s="12">
        <v>23314.686000000002</v>
      </c>
      <c r="U1253" s="12">
        <v>23394.671999999999</v>
      </c>
      <c r="V1253" s="93">
        <v>17783.567999999999</v>
      </c>
      <c r="W1253" s="12">
        <v>12022.246999999999</v>
      </c>
      <c r="X1253" s="12">
        <v>21674.155999999999</v>
      </c>
      <c r="Y1253" s="12">
        <v>19622.736000000001</v>
      </c>
      <c r="Z1253" s="12">
        <v>16514.003000000001</v>
      </c>
    </row>
    <row r="1254" spans="1:26" ht="25.5" x14ac:dyDescent="0.2">
      <c r="A1254" s="222" t="s">
        <v>403</v>
      </c>
      <c r="B1254" s="131" t="s">
        <v>353</v>
      </c>
      <c r="R1254" s="12">
        <v>3232.6819999999998</v>
      </c>
      <c r="S1254" s="12">
        <v>3102.3319999999999</v>
      </c>
      <c r="T1254" s="12">
        <v>5433.4470000000001</v>
      </c>
      <c r="U1254" s="12">
        <v>3796.7910000000002</v>
      </c>
      <c r="V1254" s="93">
        <v>3007.308</v>
      </c>
      <c r="W1254" s="12">
        <v>3282.6680000000001</v>
      </c>
      <c r="X1254" s="12">
        <v>2764.8890000000001</v>
      </c>
      <c r="Y1254" s="12">
        <v>3368.5590000000002</v>
      </c>
      <c r="Z1254" s="12">
        <v>1390.69</v>
      </c>
    </row>
    <row r="1255" spans="1:26" ht="38.25" x14ac:dyDescent="0.2">
      <c r="A1255" s="222" t="s">
        <v>404</v>
      </c>
      <c r="B1255" s="131" t="s">
        <v>195</v>
      </c>
      <c r="R1255" s="12">
        <v>21579.222000000002</v>
      </c>
      <c r="S1255" s="12">
        <v>18189.027999999998</v>
      </c>
      <c r="T1255" s="12">
        <v>16811.058000000001</v>
      </c>
      <c r="U1255" s="12">
        <v>28063.969000000001</v>
      </c>
      <c r="V1255" s="93">
        <v>30712.751</v>
      </c>
      <c r="W1255" s="12">
        <v>32130.224999999999</v>
      </c>
      <c r="X1255" s="12">
        <v>26744.821</v>
      </c>
      <c r="Y1255" s="12">
        <v>20957.697</v>
      </c>
      <c r="Z1255" s="12">
        <v>15565.371999999999</v>
      </c>
    </row>
    <row r="1256" spans="1:26" x14ac:dyDescent="0.2">
      <c r="A1256" s="222" t="s">
        <v>176</v>
      </c>
      <c r="B1256" s="131" t="s">
        <v>196</v>
      </c>
      <c r="R1256" s="12">
        <v>315.41300000000001</v>
      </c>
      <c r="S1256" s="12">
        <v>388.06799999999998</v>
      </c>
      <c r="T1256" s="12">
        <v>140.709</v>
      </c>
      <c r="U1256" s="12">
        <v>52.975999999999999</v>
      </c>
      <c r="V1256" s="93">
        <v>166.59399999999999</v>
      </c>
      <c r="W1256" s="12">
        <v>692.96600000000001</v>
      </c>
      <c r="X1256" s="12">
        <v>506.28199999999998</v>
      </c>
      <c r="Y1256" s="12">
        <v>1273.6780000000001</v>
      </c>
      <c r="Z1256" s="12">
        <v>854.20600000000002</v>
      </c>
    </row>
    <row r="1257" spans="1:26" x14ac:dyDescent="0.2">
      <c r="A1257" s="222" t="s">
        <v>177</v>
      </c>
      <c r="B1257" s="131" t="s">
        <v>197</v>
      </c>
      <c r="R1257" s="12">
        <v>539.73400000000004</v>
      </c>
      <c r="S1257" s="12">
        <v>2220.9769999999999</v>
      </c>
      <c r="T1257" s="12">
        <v>1970.5809999999999</v>
      </c>
      <c r="U1257" s="12">
        <v>1759.9760000000001</v>
      </c>
      <c r="V1257" s="93">
        <v>9018.4779999999992</v>
      </c>
      <c r="W1257" s="12">
        <v>6042.1379999999999</v>
      </c>
      <c r="X1257" s="12">
        <v>4175.098</v>
      </c>
      <c r="Y1257" s="12">
        <v>551.96500000000003</v>
      </c>
      <c r="Z1257" s="12">
        <v>2729.2890000000002</v>
      </c>
    </row>
    <row r="1258" spans="1:26" x14ac:dyDescent="0.2">
      <c r="A1258" s="222" t="s">
        <v>178</v>
      </c>
      <c r="B1258" s="131" t="s">
        <v>198</v>
      </c>
      <c r="R1258" s="12">
        <v>17540.272000000001</v>
      </c>
      <c r="S1258" s="12">
        <v>11618.84</v>
      </c>
      <c r="T1258" s="12">
        <v>3833.4189999999999</v>
      </c>
      <c r="U1258" s="12">
        <v>13261.494000000001</v>
      </c>
      <c r="V1258" s="93">
        <v>4158.7759999999998</v>
      </c>
      <c r="W1258" s="12">
        <v>6675.5529999999999</v>
      </c>
      <c r="X1258" s="12">
        <v>3376.596</v>
      </c>
      <c r="Y1258" s="12">
        <v>4311.2479999999996</v>
      </c>
      <c r="Z1258" s="12">
        <v>6643.33</v>
      </c>
    </row>
    <row r="1259" spans="1:26" x14ac:dyDescent="0.2">
      <c r="A1259" s="222" t="s">
        <v>179</v>
      </c>
      <c r="B1259" s="131" t="s">
        <v>199</v>
      </c>
      <c r="R1259" s="12">
        <v>114.626</v>
      </c>
      <c r="S1259" s="12">
        <v>48.33</v>
      </c>
      <c r="T1259" s="12">
        <v>24.193999999999999</v>
      </c>
      <c r="U1259" s="12">
        <v>163.89</v>
      </c>
      <c r="V1259" s="93">
        <v>7.5330000000000004</v>
      </c>
      <c r="W1259" s="12">
        <v>4.6079999999999997</v>
      </c>
      <c r="X1259" s="12">
        <v>29.623000000000001</v>
      </c>
      <c r="Y1259" s="12">
        <v>11.187999999999999</v>
      </c>
      <c r="Z1259" s="12">
        <v>23.904</v>
      </c>
    </row>
    <row r="1260" spans="1:26" x14ac:dyDescent="0.2">
      <c r="A1260" s="222" t="s">
        <v>180</v>
      </c>
      <c r="B1260" s="131" t="s">
        <v>200</v>
      </c>
      <c r="R1260" s="12">
        <v>33.445</v>
      </c>
      <c r="S1260" s="12">
        <v>58.866999999999997</v>
      </c>
      <c r="T1260" s="12">
        <v>97.49</v>
      </c>
      <c r="U1260" s="12">
        <v>34.874000000000002</v>
      </c>
      <c r="V1260" s="93">
        <v>40.481000000000002</v>
      </c>
      <c r="W1260" s="12">
        <v>29.84</v>
      </c>
      <c r="X1260" s="12">
        <v>0.43099999999999999</v>
      </c>
      <c r="Y1260" s="12">
        <v>13.099</v>
      </c>
      <c r="Z1260" s="12">
        <v>39.073999999999998</v>
      </c>
    </row>
    <row r="1261" spans="1:26" x14ac:dyDescent="0.2">
      <c r="A1261" s="222" t="s">
        <v>181</v>
      </c>
      <c r="B1261" s="131" t="s">
        <v>201</v>
      </c>
      <c r="R1261" s="12"/>
      <c r="S1261" s="12"/>
      <c r="T1261" s="12">
        <v>5.9550000000000001</v>
      </c>
      <c r="U1261" s="12">
        <v>45.683</v>
      </c>
      <c r="V1261" s="93">
        <v>27.363</v>
      </c>
      <c r="W1261" s="12"/>
      <c r="X1261" s="12">
        <v>0</v>
      </c>
      <c r="Y1261" s="12"/>
      <c r="Z1261" s="12"/>
    </row>
    <row r="1262" spans="1:26" x14ac:dyDescent="0.2">
      <c r="A1262" s="222" t="s">
        <v>182</v>
      </c>
      <c r="B1262" s="131" t="s">
        <v>202</v>
      </c>
      <c r="R1262" s="12">
        <v>194.00899999999999</v>
      </c>
      <c r="S1262" s="12">
        <v>190.87299999999999</v>
      </c>
      <c r="T1262" s="12">
        <v>883.95600000000002</v>
      </c>
      <c r="U1262" s="12">
        <v>1177.135</v>
      </c>
      <c r="V1262" s="93">
        <v>852.17</v>
      </c>
      <c r="W1262" s="12">
        <v>59.220999999999997</v>
      </c>
      <c r="X1262" s="12">
        <v>347.50900000000001</v>
      </c>
      <c r="Y1262" s="12">
        <v>692.01099999999997</v>
      </c>
      <c r="Z1262" s="12">
        <v>609.37699999999995</v>
      </c>
    </row>
    <row r="1263" spans="1:26" x14ac:dyDescent="0.2">
      <c r="A1263" s="222" t="s">
        <v>183</v>
      </c>
      <c r="B1263" s="131" t="s">
        <v>203</v>
      </c>
      <c r="R1263" s="12">
        <v>291.75700000000001</v>
      </c>
      <c r="S1263" s="12">
        <v>58.323</v>
      </c>
      <c r="T1263" s="12">
        <v>175.096</v>
      </c>
      <c r="U1263" s="12">
        <v>111.07599999999999</v>
      </c>
      <c r="V1263" s="93">
        <v>63.037999999999997</v>
      </c>
      <c r="W1263" s="12">
        <v>139.05199999999999</v>
      </c>
      <c r="X1263" s="12">
        <v>14.477</v>
      </c>
      <c r="Y1263" s="12">
        <v>127.36599999999999</v>
      </c>
      <c r="Z1263" s="12">
        <v>23.327999999999999</v>
      </c>
    </row>
    <row r="1264" spans="1:26" ht="25.5" x14ac:dyDescent="0.2">
      <c r="A1264" s="222" t="s">
        <v>184</v>
      </c>
      <c r="B1264" s="131" t="s">
        <v>204</v>
      </c>
      <c r="R1264" s="12">
        <v>28.85</v>
      </c>
      <c r="S1264" s="12">
        <v>23.349</v>
      </c>
      <c r="T1264" s="12">
        <v>92.867000000000004</v>
      </c>
      <c r="U1264" s="12">
        <v>14.249000000000001</v>
      </c>
      <c r="V1264" s="93">
        <v>5.7729999999999997</v>
      </c>
      <c r="W1264" s="12">
        <v>56.780999999999999</v>
      </c>
      <c r="X1264" s="12">
        <v>4.3639999999999999</v>
      </c>
      <c r="Y1264" s="12">
        <v>15.744999999999999</v>
      </c>
      <c r="Z1264" s="12">
        <v>0.11700000000000001</v>
      </c>
    </row>
    <row r="1265" spans="1:26" x14ac:dyDescent="0.2">
      <c r="A1265" s="222" t="s">
        <v>406</v>
      </c>
      <c r="B1265" s="131" t="s">
        <v>205</v>
      </c>
      <c r="R1265" s="12">
        <v>96693.682000000001</v>
      </c>
      <c r="S1265" s="12">
        <v>86596.133000000002</v>
      </c>
      <c r="T1265" s="12">
        <v>48938.453000000001</v>
      </c>
      <c r="U1265" s="12">
        <v>34468.478000000003</v>
      </c>
      <c r="V1265" s="93">
        <v>27278.066999999999</v>
      </c>
      <c r="W1265" s="12">
        <v>66804.195000000007</v>
      </c>
      <c r="X1265" s="12">
        <v>34325.531999999999</v>
      </c>
      <c r="Y1265" s="12">
        <v>62971.657999999996</v>
      </c>
      <c r="Z1265" s="12">
        <v>57064.883999999998</v>
      </c>
    </row>
    <row r="1266" spans="1:26" x14ac:dyDescent="0.2">
      <c r="A1266" s="222" t="s">
        <v>186</v>
      </c>
      <c r="B1266" s="131" t="s">
        <v>206</v>
      </c>
      <c r="R1266" s="12">
        <v>52.057000000000002</v>
      </c>
      <c r="S1266" s="12">
        <v>95.43</v>
      </c>
      <c r="T1266" s="12">
        <v>825.26499999999999</v>
      </c>
      <c r="U1266" s="12">
        <v>888.85</v>
      </c>
      <c r="V1266" s="93">
        <v>502.04399999999998</v>
      </c>
      <c r="W1266" s="12">
        <v>1076.0419999999999</v>
      </c>
      <c r="X1266" s="12">
        <v>1634.8389999999999</v>
      </c>
      <c r="Y1266" s="12">
        <v>1944.902</v>
      </c>
      <c r="Z1266" s="12">
        <v>8203.0650000000005</v>
      </c>
    </row>
    <row r="1267" spans="1:26" x14ac:dyDescent="0.2">
      <c r="A1267" s="222" t="s">
        <v>187</v>
      </c>
      <c r="B1267" s="131" t="s">
        <v>207</v>
      </c>
      <c r="R1267" s="12">
        <v>155.93100000000001</v>
      </c>
      <c r="S1267" s="12">
        <v>127.496</v>
      </c>
      <c r="T1267" s="12">
        <v>144.16399999999999</v>
      </c>
      <c r="U1267" s="12">
        <v>149.36699999999999</v>
      </c>
      <c r="V1267" s="93">
        <v>33.174999999999997</v>
      </c>
      <c r="W1267" s="12">
        <v>54.484000000000002</v>
      </c>
      <c r="X1267" s="12">
        <v>189.67500000000001</v>
      </c>
      <c r="Y1267" s="12">
        <v>344.11899999999997</v>
      </c>
      <c r="Z1267" s="12">
        <v>898.65800000000002</v>
      </c>
    </row>
    <row r="1268" spans="1:26" x14ac:dyDescent="0.2">
      <c r="A1268" s="222" t="s">
        <v>407</v>
      </c>
      <c r="B1268" s="131" t="s">
        <v>208</v>
      </c>
      <c r="R1268" s="12">
        <v>42.381999999999998</v>
      </c>
      <c r="S1268" s="12">
        <v>1.3839999999999999</v>
      </c>
      <c r="T1268" s="12">
        <v>46.838000000000001</v>
      </c>
      <c r="U1268" s="12">
        <v>514.31700000000001</v>
      </c>
      <c r="V1268" s="93"/>
      <c r="W1268" s="12"/>
      <c r="X1268" s="12">
        <v>113.28100000000001</v>
      </c>
      <c r="Y1268" s="12"/>
      <c r="Z1268" s="12">
        <v>179.58699999999999</v>
      </c>
    </row>
    <row r="1269" spans="1:26" x14ac:dyDescent="0.2">
      <c r="A1269" s="222" t="s">
        <v>189</v>
      </c>
      <c r="B1269" s="131" t="s">
        <v>209</v>
      </c>
      <c r="R1269" s="12">
        <v>10.343999999999999</v>
      </c>
      <c r="S1269" s="12">
        <v>1.325</v>
      </c>
      <c r="T1269" s="12">
        <v>0.84899999999999998</v>
      </c>
      <c r="U1269" s="12">
        <v>37.186999999999998</v>
      </c>
      <c r="V1269" s="93">
        <v>7.6310000000000002</v>
      </c>
      <c r="W1269" s="12"/>
      <c r="X1269" s="12">
        <v>5</v>
      </c>
      <c r="Y1269" s="12">
        <v>40.69</v>
      </c>
      <c r="Z1269" s="12">
        <v>22.83</v>
      </c>
    </row>
    <row r="1270" spans="1:26" x14ac:dyDescent="0.2">
      <c r="A1270" s="223" t="s">
        <v>3</v>
      </c>
      <c r="B1270" s="67"/>
      <c r="R1270" s="12">
        <v>167474.247</v>
      </c>
      <c r="S1270" s="12">
        <v>142663.28700000001</v>
      </c>
      <c r="T1270" s="12">
        <v>106645.24700000002</v>
      </c>
      <c r="U1270" s="12">
        <v>117637.69900000001</v>
      </c>
      <c r="V1270" s="93">
        <v>108582.91799999998</v>
      </c>
      <c r="W1270" s="12">
        <v>135368.82399999999</v>
      </c>
      <c r="X1270" s="12">
        <f>(SUM(X1251:X1269))</f>
        <v>101227.08499999999</v>
      </c>
      <c r="Y1270" s="12">
        <v>118760.70199999999</v>
      </c>
      <c r="Z1270" s="12">
        <f>SUM(Z1251:Z1269)</f>
        <v>113655.66799999999</v>
      </c>
    </row>
    <row r="1271" spans="1:26" x14ac:dyDescent="0.2">
      <c r="A1271" s="112"/>
      <c r="B1271" s="67"/>
      <c r="R1271" s="12"/>
      <c r="S1271" s="12"/>
      <c r="T1271" s="12"/>
      <c r="U1271" s="12"/>
      <c r="V1271" s="93"/>
      <c r="W1271" s="12"/>
      <c r="X1271" s="12"/>
      <c r="Y1271" s="12"/>
    </row>
    <row r="1272" spans="1:26" x14ac:dyDescent="0.2">
      <c r="A1272" s="112"/>
      <c r="B1272" s="67"/>
      <c r="R1272" s="12"/>
      <c r="S1272" s="12"/>
      <c r="T1272" s="12"/>
      <c r="U1272" s="12"/>
      <c r="V1272" s="93"/>
      <c r="W1272" s="12"/>
      <c r="X1272" s="12"/>
      <c r="Y1272" s="12"/>
    </row>
    <row r="1273" spans="1:26" x14ac:dyDescent="0.2">
      <c r="A1273" s="112" t="s">
        <v>411</v>
      </c>
      <c r="B1273" s="67"/>
      <c r="R1273" s="12"/>
      <c r="S1273" s="12"/>
      <c r="T1273" s="12"/>
      <c r="U1273" s="12"/>
      <c r="V1273" s="93"/>
      <c r="W1273" s="12"/>
      <c r="X1273" s="12"/>
      <c r="Y1273" s="12"/>
    </row>
    <row r="1274" spans="1:26" x14ac:dyDescent="0.2">
      <c r="A1274" s="222"/>
      <c r="B1274" s="67"/>
      <c r="R1274" s="12"/>
      <c r="S1274" s="12"/>
      <c r="T1274" s="12"/>
      <c r="U1274" s="12"/>
      <c r="V1274" s="93"/>
      <c r="W1274" s="12"/>
      <c r="X1274" s="12"/>
      <c r="Y1274" s="12"/>
    </row>
    <row r="1275" spans="1:26" x14ac:dyDescent="0.2">
      <c r="A1275" s="112" t="s">
        <v>401</v>
      </c>
      <c r="B1275" s="67"/>
      <c r="R1275" s="12"/>
      <c r="S1275" s="12"/>
      <c r="T1275" s="12"/>
      <c r="U1275" s="12"/>
      <c r="V1275" s="93"/>
      <c r="W1275" s="12"/>
      <c r="X1275" s="12"/>
      <c r="Y1275" s="12"/>
    </row>
    <row r="1276" spans="1:26" x14ac:dyDescent="0.2">
      <c r="A1276" s="222" t="s">
        <v>171</v>
      </c>
      <c r="B1276" s="131" t="s">
        <v>191</v>
      </c>
      <c r="R1276" s="12">
        <v>14.861000000000001</v>
      </c>
      <c r="S1276" s="12">
        <v>23.212</v>
      </c>
      <c r="T1276" s="12">
        <v>7.3339999999999996</v>
      </c>
      <c r="U1276" s="12">
        <v>249.25299999999999</v>
      </c>
      <c r="V1276" s="132">
        <v>226.71799999999999</v>
      </c>
      <c r="W1276" s="12">
        <v>365.22500000000002</v>
      </c>
      <c r="X1276" s="12">
        <v>0.32400000000000001</v>
      </c>
      <c r="Y1276" s="12">
        <v>255.06100000000001</v>
      </c>
    </row>
    <row r="1277" spans="1:26" x14ac:dyDescent="0.2">
      <c r="A1277" s="222" t="s">
        <v>172</v>
      </c>
      <c r="B1277" s="131" t="s">
        <v>192</v>
      </c>
      <c r="R1277" s="12">
        <v>2.9980000000000002</v>
      </c>
      <c r="S1277" s="12">
        <v>0</v>
      </c>
      <c r="T1277" s="12">
        <v>3.5489999999999999</v>
      </c>
      <c r="U1277" s="12">
        <v>7.258</v>
      </c>
      <c r="V1277" s="132">
        <v>0</v>
      </c>
      <c r="W1277" s="12">
        <v>0</v>
      </c>
      <c r="X1277" s="12">
        <v>0</v>
      </c>
      <c r="Y1277" s="12"/>
    </row>
    <row r="1278" spans="1:26" x14ac:dyDescent="0.2">
      <c r="A1278" s="222" t="s">
        <v>173</v>
      </c>
      <c r="B1278" s="131" t="s">
        <v>193</v>
      </c>
      <c r="R1278" s="12">
        <v>478.54599999999999</v>
      </c>
      <c r="S1278" s="12">
        <v>554.20299999999997</v>
      </c>
      <c r="T1278" s="12">
        <v>80.878</v>
      </c>
      <c r="U1278" s="12">
        <v>108.131</v>
      </c>
      <c r="V1278" s="132">
        <v>63.813000000000002</v>
      </c>
      <c r="W1278" s="12">
        <v>503.83100000000002</v>
      </c>
      <c r="X1278" s="12">
        <v>3382.6460000000002</v>
      </c>
      <c r="Y1278" s="12">
        <v>451.60199999999998</v>
      </c>
    </row>
    <row r="1279" spans="1:26" ht="25.5" x14ac:dyDescent="0.2">
      <c r="A1279" s="222" t="s">
        <v>403</v>
      </c>
      <c r="B1279" s="131" t="s">
        <v>353</v>
      </c>
      <c r="R1279" s="12">
        <v>119.497</v>
      </c>
      <c r="S1279" s="12">
        <v>118.92700000000001</v>
      </c>
      <c r="T1279" s="12">
        <v>71.739999999999995</v>
      </c>
      <c r="U1279" s="12">
        <v>628.35199999999998</v>
      </c>
      <c r="V1279" s="132">
        <v>1192.7139999999999</v>
      </c>
      <c r="W1279" s="12">
        <v>488.02800000000002</v>
      </c>
      <c r="X1279" s="12">
        <v>1328.3610000000001</v>
      </c>
      <c r="Y1279" s="12">
        <v>111.923</v>
      </c>
    </row>
    <row r="1280" spans="1:26" ht="38.25" x14ac:dyDescent="0.2">
      <c r="A1280" s="222" t="s">
        <v>404</v>
      </c>
      <c r="B1280" s="131" t="s">
        <v>195</v>
      </c>
      <c r="R1280" s="12">
        <v>7298.1689999999999</v>
      </c>
      <c r="S1280" s="12">
        <v>9671.3349999999991</v>
      </c>
      <c r="T1280" s="12">
        <v>8452.0849999999991</v>
      </c>
      <c r="U1280" s="12">
        <v>8711.1290000000008</v>
      </c>
      <c r="V1280" s="132">
        <v>231.392</v>
      </c>
      <c r="W1280" s="12">
        <v>1846.5160000000001</v>
      </c>
      <c r="X1280" s="12">
        <v>471.00200000000001</v>
      </c>
      <c r="Y1280" s="12">
        <v>554.59</v>
      </c>
    </row>
    <row r="1281" spans="1:25" x14ac:dyDescent="0.2">
      <c r="A1281" s="222" t="s">
        <v>176</v>
      </c>
      <c r="B1281" s="131" t="s">
        <v>196</v>
      </c>
      <c r="R1281" s="12">
        <v>0</v>
      </c>
      <c r="S1281" s="12">
        <v>15.925000000000001</v>
      </c>
      <c r="T1281" s="12">
        <v>0</v>
      </c>
      <c r="U1281" s="12">
        <v>0</v>
      </c>
      <c r="V1281" s="132">
        <v>0</v>
      </c>
      <c r="W1281" s="12">
        <v>0</v>
      </c>
      <c r="X1281" s="12">
        <v>0</v>
      </c>
      <c r="Y1281" s="12"/>
    </row>
    <row r="1282" spans="1:25" x14ac:dyDescent="0.2">
      <c r="A1282" s="222" t="s">
        <v>177</v>
      </c>
      <c r="B1282" s="131" t="s">
        <v>197</v>
      </c>
      <c r="R1282" s="12">
        <v>4.226</v>
      </c>
      <c r="S1282" s="12">
        <v>0</v>
      </c>
      <c r="T1282" s="12">
        <v>0</v>
      </c>
      <c r="U1282" s="12">
        <v>0</v>
      </c>
      <c r="V1282" s="132">
        <v>0</v>
      </c>
      <c r="W1282" s="12">
        <v>0</v>
      </c>
      <c r="X1282" s="12">
        <v>0</v>
      </c>
      <c r="Y1282" s="12"/>
    </row>
    <row r="1283" spans="1:25" x14ac:dyDescent="0.2">
      <c r="A1283" s="222" t="s">
        <v>178</v>
      </c>
      <c r="B1283" s="131" t="s">
        <v>198</v>
      </c>
      <c r="R1283" s="12">
        <v>77.641999999999996</v>
      </c>
      <c r="S1283" s="12">
        <v>18</v>
      </c>
      <c r="T1283" s="12">
        <v>0</v>
      </c>
      <c r="U1283" s="12">
        <v>0</v>
      </c>
      <c r="V1283" s="132">
        <v>0</v>
      </c>
      <c r="W1283" s="12">
        <v>48.235999999999997</v>
      </c>
      <c r="X1283" s="12">
        <v>8.3000000000000007</v>
      </c>
      <c r="Y1283" s="12"/>
    </row>
    <row r="1284" spans="1:25" x14ac:dyDescent="0.2">
      <c r="A1284" s="222" t="s">
        <v>179</v>
      </c>
      <c r="B1284" s="131" t="s">
        <v>199</v>
      </c>
      <c r="R1284" s="12">
        <v>0</v>
      </c>
      <c r="S1284" s="12">
        <v>0</v>
      </c>
      <c r="T1284" s="12">
        <v>0</v>
      </c>
      <c r="U1284" s="12">
        <v>0</v>
      </c>
      <c r="V1284" s="132">
        <v>0</v>
      </c>
      <c r="W1284" s="12">
        <v>0</v>
      </c>
      <c r="X1284" s="12">
        <v>0</v>
      </c>
      <c r="Y1284" s="12"/>
    </row>
    <row r="1285" spans="1:25" x14ac:dyDescent="0.2">
      <c r="A1285" s="222" t="s">
        <v>180</v>
      </c>
      <c r="B1285" s="131" t="s">
        <v>200</v>
      </c>
      <c r="R1285" s="12">
        <v>0</v>
      </c>
      <c r="S1285" s="12">
        <v>0</v>
      </c>
      <c r="T1285" s="12">
        <v>0</v>
      </c>
      <c r="U1285" s="12">
        <v>0</v>
      </c>
      <c r="V1285" s="132">
        <v>0</v>
      </c>
      <c r="W1285" s="12">
        <v>0</v>
      </c>
      <c r="X1285" s="12">
        <v>0</v>
      </c>
      <c r="Y1285" s="12"/>
    </row>
    <row r="1286" spans="1:25" x14ac:dyDescent="0.2">
      <c r="A1286" s="222" t="s">
        <v>181</v>
      </c>
      <c r="B1286" s="131" t="s">
        <v>201</v>
      </c>
      <c r="R1286" s="12">
        <v>0</v>
      </c>
      <c r="S1286" s="12">
        <v>0</v>
      </c>
      <c r="T1286" s="12">
        <v>0</v>
      </c>
      <c r="U1286" s="12">
        <v>0</v>
      </c>
      <c r="V1286" s="132">
        <v>0</v>
      </c>
      <c r="W1286" s="12">
        <v>0</v>
      </c>
      <c r="X1286" s="12">
        <v>0</v>
      </c>
      <c r="Y1286" s="12"/>
    </row>
    <row r="1287" spans="1:25" x14ac:dyDescent="0.2">
      <c r="A1287" s="222" t="s">
        <v>182</v>
      </c>
      <c r="B1287" s="131" t="s">
        <v>202</v>
      </c>
      <c r="R1287" s="12">
        <v>0</v>
      </c>
      <c r="S1287" s="12">
        <v>1.2</v>
      </c>
      <c r="T1287" s="12">
        <v>0.22600000000000001</v>
      </c>
      <c r="U1287" s="12">
        <v>0.374</v>
      </c>
      <c r="V1287" s="132">
        <v>8.2000000000000003E-2</v>
      </c>
      <c r="W1287" s="12">
        <v>0</v>
      </c>
      <c r="X1287" s="12">
        <v>0.44800000000000001</v>
      </c>
      <c r="Y1287" s="12"/>
    </row>
    <row r="1288" spans="1:25" x14ac:dyDescent="0.2">
      <c r="A1288" s="222" t="s">
        <v>183</v>
      </c>
      <c r="B1288" s="131" t="s">
        <v>203</v>
      </c>
      <c r="R1288" s="12">
        <v>0.6</v>
      </c>
      <c r="S1288" s="12">
        <v>12</v>
      </c>
      <c r="T1288" s="12">
        <v>0</v>
      </c>
      <c r="U1288" s="12">
        <v>0</v>
      </c>
      <c r="V1288" s="132">
        <v>0</v>
      </c>
      <c r="W1288" s="12">
        <v>0</v>
      </c>
      <c r="X1288" s="12">
        <v>0</v>
      </c>
      <c r="Y1288" s="12"/>
    </row>
    <row r="1289" spans="1:25" ht="25.5" x14ac:dyDescent="0.2">
      <c r="A1289" s="222" t="s">
        <v>184</v>
      </c>
      <c r="B1289" s="131" t="s">
        <v>204</v>
      </c>
      <c r="R1289" s="12">
        <v>1.26</v>
      </c>
      <c r="S1289" s="12">
        <v>1.0209999999999999</v>
      </c>
      <c r="T1289" s="12">
        <v>1</v>
      </c>
      <c r="U1289" s="12">
        <v>0.8</v>
      </c>
      <c r="V1289" s="132">
        <v>0.48</v>
      </c>
      <c r="W1289" s="12">
        <v>0.46600000000000003</v>
      </c>
      <c r="X1289" s="12">
        <v>0</v>
      </c>
      <c r="Y1289" s="12">
        <v>0.1</v>
      </c>
    </row>
    <row r="1290" spans="1:25" x14ac:dyDescent="0.2">
      <c r="A1290" s="222" t="s">
        <v>406</v>
      </c>
      <c r="B1290" s="131" t="s">
        <v>205</v>
      </c>
      <c r="R1290" s="12">
        <v>5198.7920000000004</v>
      </c>
      <c r="S1290" s="12">
        <v>2288.4479999999999</v>
      </c>
      <c r="T1290" s="12">
        <v>0</v>
      </c>
      <c r="U1290" s="12">
        <v>0.14000000000000001</v>
      </c>
      <c r="V1290" s="132">
        <v>147.64500000000001</v>
      </c>
      <c r="W1290" s="12">
        <v>1379.9490000000001</v>
      </c>
      <c r="X1290" s="12">
        <v>401.38200000000001</v>
      </c>
      <c r="Y1290" s="12">
        <v>5042.5510000000004</v>
      </c>
    </row>
    <row r="1291" spans="1:25" x14ac:dyDescent="0.2">
      <c r="A1291" s="222" t="s">
        <v>186</v>
      </c>
      <c r="B1291" s="131" t="s">
        <v>206</v>
      </c>
      <c r="R1291" s="12">
        <v>0</v>
      </c>
      <c r="S1291" s="12">
        <v>0</v>
      </c>
      <c r="T1291" s="12">
        <v>0</v>
      </c>
      <c r="U1291" s="12">
        <v>1.488</v>
      </c>
      <c r="V1291" s="132">
        <v>1.0349999999999999</v>
      </c>
      <c r="W1291" s="12">
        <v>4.3099999999999996</v>
      </c>
      <c r="X1291" s="12">
        <v>1.1830000000000001</v>
      </c>
      <c r="Y1291" s="12">
        <v>15.349</v>
      </c>
    </row>
    <row r="1292" spans="1:25" x14ac:dyDescent="0.2">
      <c r="A1292" s="222" t="s">
        <v>187</v>
      </c>
      <c r="B1292" s="131" t="s">
        <v>207</v>
      </c>
      <c r="R1292" s="12">
        <v>17.106999999999999</v>
      </c>
      <c r="S1292" s="12">
        <v>2.2570000000000001</v>
      </c>
      <c r="T1292" s="12">
        <v>0</v>
      </c>
      <c r="U1292" s="12">
        <v>0</v>
      </c>
      <c r="V1292" s="132">
        <v>0</v>
      </c>
      <c r="W1292" s="12">
        <v>0</v>
      </c>
      <c r="X1292" s="12">
        <v>2.9009999999999998</v>
      </c>
      <c r="Y1292" s="12">
        <v>5.415</v>
      </c>
    </row>
    <row r="1293" spans="1:25" x14ac:dyDescent="0.2">
      <c r="A1293" s="222" t="s">
        <v>407</v>
      </c>
      <c r="B1293" s="131" t="s">
        <v>208</v>
      </c>
      <c r="R1293" s="12">
        <v>0</v>
      </c>
      <c r="S1293" s="12">
        <v>0</v>
      </c>
      <c r="T1293" s="12">
        <v>0</v>
      </c>
      <c r="U1293" s="12">
        <v>0</v>
      </c>
      <c r="V1293" s="132">
        <v>0</v>
      </c>
      <c r="W1293" s="12">
        <v>0</v>
      </c>
      <c r="X1293" s="12">
        <v>0</v>
      </c>
      <c r="Y1293" s="12"/>
    </row>
    <row r="1294" spans="1:25" x14ac:dyDescent="0.2">
      <c r="A1294" s="222" t="s">
        <v>189</v>
      </c>
      <c r="B1294" s="131" t="s">
        <v>209</v>
      </c>
      <c r="R1294" s="12">
        <v>0</v>
      </c>
      <c r="S1294" s="12">
        <v>0</v>
      </c>
      <c r="T1294" s="12">
        <v>0</v>
      </c>
      <c r="U1294" s="12">
        <v>0</v>
      </c>
      <c r="V1294" s="132">
        <v>0</v>
      </c>
      <c r="W1294" s="12">
        <v>0</v>
      </c>
      <c r="X1294" s="12">
        <v>0</v>
      </c>
      <c r="Y1294" s="12"/>
    </row>
    <row r="1295" spans="1:25" x14ac:dyDescent="0.2">
      <c r="A1295" s="223" t="s">
        <v>3</v>
      </c>
      <c r="B1295" s="67"/>
      <c r="R1295" s="12">
        <v>13213.698</v>
      </c>
      <c r="S1295" s="12">
        <v>12706.528</v>
      </c>
      <c r="T1295" s="12">
        <v>8616.8119999999999</v>
      </c>
      <c r="U1295" s="12">
        <v>9706.9249999999993</v>
      </c>
      <c r="V1295" s="93">
        <v>1863.8790000000001</v>
      </c>
      <c r="W1295" s="12">
        <v>4636.5610000000006</v>
      </c>
      <c r="X1295" s="12">
        <f>(SUM(X1276:X1294))</f>
        <v>5596.5470000000005</v>
      </c>
      <c r="Y1295" s="12">
        <v>6436.5910000000003</v>
      </c>
    </row>
    <row r="1296" spans="1:25" x14ac:dyDescent="0.2">
      <c r="A1296" s="112"/>
      <c r="B1296" s="67"/>
      <c r="R1296" s="12">
        <f t="shared" ref="R1296:W1296" si="442">SUM(R1276:R1294)</f>
        <v>13213.698</v>
      </c>
      <c r="S1296" s="12">
        <f t="shared" si="442"/>
        <v>12706.528</v>
      </c>
      <c r="T1296" s="12">
        <f t="shared" si="442"/>
        <v>8616.8119999999999</v>
      </c>
      <c r="U1296" s="12">
        <f t="shared" si="442"/>
        <v>9706.9249999999993</v>
      </c>
      <c r="V1296" s="12">
        <f t="shared" si="442"/>
        <v>1863.8790000000001</v>
      </c>
      <c r="W1296" s="12">
        <f t="shared" si="442"/>
        <v>4636.5610000000006</v>
      </c>
      <c r="X1296" s="12"/>
      <c r="Y1296" s="12"/>
    </row>
    <row r="1297" spans="1:25" x14ac:dyDescent="0.2">
      <c r="A1297" s="224" t="s">
        <v>402</v>
      </c>
      <c r="B1297" s="67"/>
      <c r="R1297" s="12"/>
      <c r="S1297" s="12"/>
      <c r="T1297" s="12"/>
      <c r="U1297" s="12"/>
      <c r="V1297" s="93"/>
      <c r="W1297" s="12"/>
      <c r="X1297" s="12"/>
      <c r="Y1297" s="12"/>
    </row>
    <row r="1298" spans="1:25" x14ac:dyDescent="0.2">
      <c r="A1298" s="222" t="s">
        <v>171</v>
      </c>
      <c r="B1298" s="131" t="s">
        <v>191</v>
      </c>
      <c r="R1298" s="12">
        <v>276.673</v>
      </c>
      <c r="S1298" s="12">
        <v>319.81700000000001</v>
      </c>
      <c r="T1298" s="12">
        <v>64.888000000000005</v>
      </c>
      <c r="U1298" s="12">
        <v>795.35599999999999</v>
      </c>
      <c r="V1298" s="93">
        <v>1156.635</v>
      </c>
      <c r="W1298" s="12">
        <v>1009.787</v>
      </c>
      <c r="X1298" s="12">
        <v>1611.415</v>
      </c>
      <c r="Y1298" s="12">
        <v>418.084</v>
      </c>
    </row>
    <row r="1299" spans="1:25" x14ac:dyDescent="0.2">
      <c r="A1299" s="222" t="s">
        <v>172</v>
      </c>
      <c r="B1299" s="131" t="s">
        <v>192</v>
      </c>
      <c r="R1299" s="12">
        <v>0</v>
      </c>
      <c r="S1299" s="12">
        <v>11.03</v>
      </c>
      <c r="T1299" s="12">
        <v>5.5389999999999997</v>
      </c>
      <c r="U1299" s="12">
        <v>34.152999999999999</v>
      </c>
      <c r="V1299" s="93">
        <v>12.795</v>
      </c>
      <c r="W1299" s="12">
        <v>2.0640000000000001</v>
      </c>
      <c r="X1299" s="12">
        <v>4.8410000000000002</v>
      </c>
      <c r="Y1299" s="12">
        <v>12.884</v>
      </c>
    </row>
    <row r="1300" spans="1:25" x14ac:dyDescent="0.2">
      <c r="A1300" s="222" t="s">
        <v>173</v>
      </c>
      <c r="B1300" s="131" t="s">
        <v>193</v>
      </c>
      <c r="R1300" s="12">
        <v>1454.309</v>
      </c>
      <c r="S1300" s="12">
        <v>3548.2359999999999</v>
      </c>
      <c r="T1300" s="12">
        <v>1805.9860000000001</v>
      </c>
      <c r="U1300" s="12">
        <v>858.74</v>
      </c>
      <c r="V1300" s="93">
        <v>629.19500000000005</v>
      </c>
      <c r="W1300" s="12">
        <v>1375.269</v>
      </c>
      <c r="X1300" s="12">
        <v>2054.8209999999999</v>
      </c>
      <c r="Y1300" s="12">
        <v>233.548</v>
      </c>
    </row>
    <row r="1301" spans="1:25" ht="25.5" x14ac:dyDescent="0.2">
      <c r="A1301" s="222" t="s">
        <v>403</v>
      </c>
      <c r="B1301" s="131" t="s">
        <v>353</v>
      </c>
      <c r="R1301" s="12">
        <v>367.642</v>
      </c>
      <c r="S1301" s="12">
        <v>805.774</v>
      </c>
      <c r="T1301" s="12">
        <v>324.62400000000002</v>
      </c>
      <c r="U1301" s="12">
        <v>344.48899999999998</v>
      </c>
      <c r="V1301" s="93">
        <v>247.40199999999999</v>
      </c>
      <c r="W1301" s="12">
        <v>152.90799999999999</v>
      </c>
      <c r="X1301" s="12">
        <v>46.113</v>
      </c>
      <c r="Y1301" s="12">
        <v>857.47900000000004</v>
      </c>
    </row>
    <row r="1302" spans="1:25" ht="38.25" x14ac:dyDescent="0.2">
      <c r="A1302" s="222" t="s">
        <v>404</v>
      </c>
      <c r="B1302" s="131" t="s">
        <v>195</v>
      </c>
      <c r="R1302" s="12">
        <v>87.32</v>
      </c>
      <c r="S1302" s="12">
        <v>4.2560000000000002</v>
      </c>
      <c r="T1302" s="12">
        <v>122.88500000000001</v>
      </c>
      <c r="U1302" s="12">
        <v>3.1720000000000002</v>
      </c>
      <c r="V1302" s="93">
        <v>113.367</v>
      </c>
      <c r="W1302" s="12">
        <v>19.338000000000001</v>
      </c>
      <c r="X1302" s="12">
        <v>64.081999999999994</v>
      </c>
      <c r="Y1302" s="12">
        <v>2.7069999999999999</v>
      </c>
    </row>
    <row r="1303" spans="1:25" x14ac:dyDescent="0.2">
      <c r="A1303" s="222" t="s">
        <v>176</v>
      </c>
      <c r="B1303" s="131" t="s">
        <v>196</v>
      </c>
      <c r="R1303" s="12">
        <v>0</v>
      </c>
      <c r="S1303" s="12">
        <v>0</v>
      </c>
      <c r="T1303" s="12">
        <v>9.077</v>
      </c>
      <c r="U1303" s="12">
        <v>7.077</v>
      </c>
      <c r="V1303" s="93">
        <v>1.99</v>
      </c>
      <c r="W1303" s="12">
        <v>2.1059999999999999</v>
      </c>
      <c r="X1303" s="12">
        <v>5.4470000000000001</v>
      </c>
      <c r="Y1303" s="12"/>
    </row>
    <row r="1304" spans="1:25" x14ac:dyDescent="0.2">
      <c r="A1304" s="222" t="s">
        <v>177</v>
      </c>
      <c r="B1304" s="131" t="s">
        <v>197</v>
      </c>
      <c r="R1304" s="12">
        <v>5.3029999999999999</v>
      </c>
      <c r="S1304" s="12">
        <v>0</v>
      </c>
      <c r="T1304" s="12">
        <v>0</v>
      </c>
      <c r="U1304" s="12">
        <v>0</v>
      </c>
      <c r="V1304" s="93">
        <v>0</v>
      </c>
      <c r="W1304" s="12">
        <v>2.1680000000000001</v>
      </c>
      <c r="X1304" s="12">
        <v>32.843000000000004</v>
      </c>
      <c r="Y1304" s="12"/>
    </row>
    <row r="1305" spans="1:25" x14ac:dyDescent="0.2">
      <c r="A1305" s="222" t="s">
        <v>178</v>
      </c>
      <c r="B1305" s="131" t="s">
        <v>198</v>
      </c>
      <c r="R1305" s="12">
        <v>360.94</v>
      </c>
      <c r="S1305" s="12">
        <v>215.066</v>
      </c>
      <c r="T1305" s="12">
        <v>7.2670000000000003</v>
      </c>
      <c r="U1305" s="12">
        <v>264.61700000000002</v>
      </c>
      <c r="V1305" s="93">
        <v>24.692</v>
      </c>
      <c r="W1305" s="12">
        <v>58.972000000000001</v>
      </c>
      <c r="X1305" s="12">
        <v>30.419</v>
      </c>
      <c r="Y1305" s="12"/>
    </row>
    <row r="1306" spans="1:25" x14ac:dyDescent="0.2">
      <c r="A1306" s="222" t="s">
        <v>179</v>
      </c>
      <c r="B1306" s="131" t="s">
        <v>199</v>
      </c>
      <c r="R1306" s="12">
        <v>4.4169999999999998</v>
      </c>
      <c r="S1306" s="12">
        <v>0</v>
      </c>
      <c r="T1306" s="12">
        <v>0</v>
      </c>
      <c r="U1306" s="12">
        <v>0</v>
      </c>
      <c r="V1306" s="93">
        <v>0</v>
      </c>
      <c r="W1306" s="12">
        <v>0</v>
      </c>
      <c r="X1306" s="12">
        <v>0</v>
      </c>
      <c r="Y1306" s="12">
        <v>4.5990000000000002</v>
      </c>
    </row>
    <row r="1307" spans="1:25" x14ac:dyDescent="0.2">
      <c r="A1307" s="222" t="s">
        <v>180</v>
      </c>
      <c r="B1307" s="131" t="s">
        <v>200</v>
      </c>
      <c r="R1307" s="12">
        <v>0</v>
      </c>
      <c r="S1307" s="12">
        <v>0</v>
      </c>
      <c r="T1307" s="12">
        <v>0</v>
      </c>
      <c r="U1307" s="12">
        <v>0</v>
      </c>
      <c r="V1307" s="93">
        <v>0</v>
      </c>
      <c r="W1307" s="12">
        <v>0</v>
      </c>
      <c r="X1307" s="12">
        <v>0</v>
      </c>
      <c r="Y1307" s="12"/>
    </row>
    <row r="1308" spans="1:25" x14ac:dyDescent="0.2">
      <c r="A1308" s="222" t="s">
        <v>181</v>
      </c>
      <c r="B1308" s="131" t="s">
        <v>201</v>
      </c>
      <c r="R1308" s="12">
        <v>0</v>
      </c>
      <c r="S1308" s="12">
        <v>0</v>
      </c>
      <c r="T1308" s="12">
        <v>0</v>
      </c>
      <c r="U1308" s="12">
        <v>0</v>
      </c>
      <c r="V1308" s="93">
        <v>0</v>
      </c>
      <c r="W1308" s="12">
        <v>0</v>
      </c>
      <c r="X1308" s="12">
        <v>0</v>
      </c>
      <c r="Y1308" s="12"/>
    </row>
    <row r="1309" spans="1:25" x14ac:dyDescent="0.2">
      <c r="A1309" s="222" t="s">
        <v>182</v>
      </c>
      <c r="B1309" s="131" t="s">
        <v>202</v>
      </c>
      <c r="R1309" s="12">
        <v>0.1</v>
      </c>
      <c r="S1309" s="12">
        <v>150.006</v>
      </c>
      <c r="T1309" s="12">
        <v>0.441</v>
      </c>
      <c r="U1309" s="12">
        <v>0</v>
      </c>
      <c r="V1309" s="93">
        <v>0</v>
      </c>
      <c r="W1309" s="12">
        <v>0</v>
      </c>
      <c r="X1309" s="12">
        <v>0</v>
      </c>
      <c r="Y1309" s="12">
        <v>6.9000000000000006E-2</v>
      </c>
    </row>
    <row r="1310" spans="1:25" x14ac:dyDescent="0.2">
      <c r="A1310" s="222" t="s">
        <v>183</v>
      </c>
      <c r="B1310" s="131" t="s">
        <v>203</v>
      </c>
      <c r="R1310" s="12">
        <v>2.5999999999999999E-2</v>
      </c>
      <c r="S1310" s="12">
        <v>2.9000000000000001E-2</v>
      </c>
      <c r="T1310" s="12">
        <v>0</v>
      </c>
      <c r="U1310" s="12">
        <v>0</v>
      </c>
      <c r="V1310" s="93">
        <v>0</v>
      </c>
      <c r="W1310" s="12">
        <v>0</v>
      </c>
      <c r="X1310" s="12">
        <v>0</v>
      </c>
      <c r="Y1310" s="12"/>
    </row>
    <row r="1311" spans="1:25" ht="25.5" x14ac:dyDescent="0.2">
      <c r="A1311" s="222" t="s">
        <v>184</v>
      </c>
      <c r="B1311" s="131" t="s">
        <v>204</v>
      </c>
      <c r="R1311" s="12">
        <v>0.71</v>
      </c>
      <c r="S1311" s="12">
        <v>2.0329999999999999</v>
      </c>
      <c r="T1311" s="12">
        <v>2</v>
      </c>
      <c r="U1311" s="12">
        <v>1.6</v>
      </c>
      <c r="V1311" s="93">
        <v>1</v>
      </c>
      <c r="W1311" s="12">
        <v>0.75</v>
      </c>
      <c r="X1311" s="12">
        <v>0</v>
      </c>
      <c r="Y1311" s="12">
        <v>0.2</v>
      </c>
    </row>
    <row r="1312" spans="1:25" x14ac:dyDescent="0.2">
      <c r="A1312" s="222" t="s">
        <v>406</v>
      </c>
      <c r="B1312" s="131" t="s">
        <v>205</v>
      </c>
      <c r="R1312" s="12">
        <v>0</v>
      </c>
      <c r="S1312" s="12">
        <v>141.97300000000001</v>
      </c>
      <c r="T1312" s="12">
        <v>1.86</v>
      </c>
      <c r="U1312" s="12">
        <v>0</v>
      </c>
      <c r="V1312" s="93">
        <v>0</v>
      </c>
      <c r="W1312" s="12">
        <v>108.167</v>
      </c>
      <c r="X1312" s="12">
        <v>865.76199999999994</v>
      </c>
      <c r="Y1312" s="12">
        <v>1157.365</v>
      </c>
    </row>
    <row r="1313" spans="1:26" x14ac:dyDescent="0.2">
      <c r="A1313" s="222" t="s">
        <v>186</v>
      </c>
      <c r="B1313" s="131" t="s">
        <v>206</v>
      </c>
      <c r="R1313" s="12">
        <v>0</v>
      </c>
      <c r="S1313" s="12">
        <v>0</v>
      </c>
      <c r="T1313" s="12">
        <v>0</v>
      </c>
      <c r="U1313" s="12">
        <v>0</v>
      </c>
      <c r="V1313" s="93">
        <v>0.32200000000000001</v>
      </c>
      <c r="W1313" s="12">
        <v>1.113</v>
      </c>
      <c r="X1313" s="12">
        <v>1.17</v>
      </c>
      <c r="Y1313" s="12">
        <v>16.96</v>
      </c>
    </row>
    <row r="1314" spans="1:26" x14ac:dyDescent="0.2">
      <c r="A1314" s="222" t="s">
        <v>187</v>
      </c>
      <c r="B1314" s="131" t="s">
        <v>207</v>
      </c>
      <c r="R1314" s="12">
        <v>56.71</v>
      </c>
      <c r="S1314" s="12">
        <v>0.17399999999999999</v>
      </c>
      <c r="T1314" s="12">
        <v>0</v>
      </c>
      <c r="U1314" s="12">
        <v>0</v>
      </c>
      <c r="V1314" s="93">
        <v>3.1139999999999999</v>
      </c>
      <c r="W1314" s="12">
        <v>1.3859999999999999</v>
      </c>
      <c r="X1314" s="12">
        <v>0</v>
      </c>
      <c r="Y1314" s="12"/>
    </row>
    <row r="1315" spans="1:26" x14ac:dyDescent="0.2">
      <c r="A1315" s="222" t="s">
        <v>407</v>
      </c>
      <c r="B1315" s="131" t="s">
        <v>208</v>
      </c>
      <c r="R1315" s="12">
        <v>0</v>
      </c>
      <c r="S1315" s="12">
        <v>0</v>
      </c>
      <c r="T1315" s="12">
        <v>0</v>
      </c>
      <c r="U1315" s="12">
        <v>0</v>
      </c>
      <c r="V1315" s="93">
        <v>0</v>
      </c>
      <c r="W1315" s="12">
        <v>0</v>
      </c>
      <c r="X1315" s="12">
        <v>0</v>
      </c>
      <c r="Y1315" s="12"/>
    </row>
    <row r="1316" spans="1:26" x14ac:dyDescent="0.2">
      <c r="A1316" s="222" t="s">
        <v>189</v>
      </c>
      <c r="B1316" s="131" t="s">
        <v>209</v>
      </c>
      <c r="R1316" s="12">
        <v>0</v>
      </c>
      <c r="S1316" s="12">
        <v>0</v>
      </c>
      <c r="T1316" s="12">
        <v>0</v>
      </c>
      <c r="U1316" s="12">
        <v>0</v>
      </c>
      <c r="V1316" s="93">
        <v>0</v>
      </c>
      <c r="W1316" s="12">
        <v>0</v>
      </c>
      <c r="X1316" s="12">
        <v>0</v>
      </c>
      <c r="Y1316" s="12"/>
    </row>
    <row r="1317" spans="1:26" x14ac:dyDescent="0.2">
      <c r="A1317" s="223" t="s">
        <v>3</v>
      </c>
      <c r="B1317" s="67"/>
      <c r="R1317" s="12">
        <v>2614.15</v>
      </c>
      <c r="S1317" s="12">
        <v>5198.3940000000011</v>
      </c>
      <c r="T1317" s="12">
        <v>2344.5670000000005</v>
      </c>
      <c r="U1317" s="12">
        <v>2309.2040000000002</v>
      </c>
      <c r="V1317" s="132">
        <v>2190.5120000000002</v>
      </c>
      <c r="W1317" s="12">
        <v>2734.0280000000002</v>
      </c>
      <c r="X1317" s="12">
        <f>(SUM(X1298:X1316))</f>
        <v>4716.9129999999996</v>
      </c>
      <c r="Y1317" s="12">
        <v>2703.8950000000004</v>
      </c>
    </row>
    <row r="1318" spans="1:26" x14ac:dyDescent="0.2">
      <c r="A1318" s="112"/>
      <c r="B1318" s="67"/>
      <c r="R1318" s="12">
        <f t="shared" ref="R1318:W1318" si="443">SUM(R1298:R1316)</f>
        <v>2614.1499999999996</v>
      </c>
      <c r="S1318" s="12">
        <f t="shared" si="443"/>
        <v>5198.3940000000011</v>
      </c>
      <c r="T1318" s="12">
        <f t="shared" si="443"/>
        <v>2344.5670000000005</v>
      </c>
      <c r="U1318" s="12">
        <f t="shared" si="443"/>
        <v>2309.2040000000002</v>
      </c>
      <c r="V1318" s="12">
        <f t="shared" si="443"/>
        <v>2190.5120000000002</v>
      </c>
      <c r="W1318" s="12">
        <f t="shared" si="443"/>
        <v>2734.0280000000002</v>
      </c>
      <c r="X1318" s="12"/>
      <c r="Y1318" s="12"/>
    </row>
    <row r="1319" spans="1:26" x14ac:dyDescent="0.2">
      <c r="A1319" s="112" t="s">
        <v>410</v>
      </c>
      <c r="B1319" s="67"/>
      <c r="R1319" s="12"/>
      <c r="S1319" s="12"/>
      <c r="T1319" s="12"/>
      <c r="U1319" s="12"/>
      <c r="V1319" s="93"/>
      <c r="W1319" s="12"/>
      <c r="X1319" s="12"/>
      <c r="Y1319" s="12"/>
    </row>
    <row r="1320" spans="1:26" x14ac:dyDescent="0.2">
      <c r="A1320" s="222" t="s">
        <v>171</v>
      </c>
      <c r="B1320" s="131" t="s">
        <v>191</v>
      </c>
      <c r="R1320" s="12">
        <v>307.07900000000001</v>
      </c>
      <c r="S1320" s="12">
        <v>2903.6590000000001</v>
      </c>
      <c r="T1320" s="12">
        <v>87.88</v>
      </c>
      <c r="U1320" s="12">
        <v>1126.2750000000001</v>
      </c>
      <c r="V1320" s="93">
        <v>1612.1310000000001</v>
      </c>
      <c r="W1320" s="12">
        <v>2894.6959999999999</v>
      </c>
      <c r="X1320" s="12">
        <v>4670.1459999999997</v>
      </c>
      <c r="Y1320" s="12">
        <v>707.38</v>
      </c>
      <c r="Z1320" s="3">
        <v>115.587</v>
      </c>
    </row>
    <row r="1321" spans="1:26" x14ac:dyDescent="0.2">
      <c r="A1321" s="222" t="s">
        <v>172</v>
      </c>
      <c r="B1321" s="131" t="s">
        <v>192</v>
      </c>
      <c r="R1321" s="12">
        <v>76.025999999999996</v>
      </c>
      <c r="S1321" s="12">
        <v>57.131</v>
      </c>
      <c r="T1321" s="12">
        <v>83.504999999999995</v>
      </c>
      <c r="U1321" s="12">
        <v>56.762999999999998</v>
      </c>
      <c r="V1321" s="93">
        <v>18.838000000000001</v>
      </c>
      <c r="W1321" s="12">
        <v>8.9670000000000005</v>
      </c>
      <c r="X1321" s="12">
        <v>11.893000000000001</v>
      </c>
      <c r="Y1321" s="12">
        <v>394.464</v>
      </c>
      <c r="Z1321" s="3">
        <v>77.325000000000003</v>
      </c>
    </row>
    <row r="1322" spans="1:26" x14ac:dyDescent="0.2">
      <c r="A1322" s="222" t="s">
        <v>173</v>
      </c>
      <c r="B1322" s="131" t="s">
        <v>193</v>
      </c>
      <c r="R1322" s="12">
        <v>5143.2089999999998</v>
      </c>
      <c r="S1322" s="12">
        <v>8791.8690000000006</v>
      </c>
      <c r="T1322" s="12">
        <v>9025.4809999999998</v>
      </c>
      <c r="U1322" s="12">
        <v>3797.5010000000002</v>
      </c>
      <c r="V1322" s="93">
        <v>2510.904</v>
      </c>
      <c r="W1322" s="12">
        <v>4850.2340000000004</v>
      </c>
      <c r="X1322" s="12">
        <v>12196.489</v>
      </c>
      <c r="Y1322" s="12">
        <v>3188.0909999999999</v>
      </c>
      <c r="Z1322" s="3">
        <v>2444.4830000000002</v>
      </c>
    </row>
    <row r="1323" spans="1:26" ht="25.5" x14ac:dyDescent="0.2">
      <c r="A1323" s="222" t="s">
        <v>403</v>
      </c>
      <c r="B1323" s="131" t="s">
        <v>353</v>
      </c>
      <c r="R1323" s="12">
        <v>4097.6040000000003</v>
      </c>
      <c r="S1323" s="12">
        <v>3867.6260000000002</v>
      </c>
      <c r="T1323" s="12">
        <v>624.16200000000003</v>
      </c>
      <c r="U1323" s="12">
        <v>2663.21</v>
      </c>
      <c r="V1323" s="93">
        <v>1988.1379999999999</v>
      </c>
      <c r="W1323" s="12">
        <v>933.125</v>
      </c>
      <c r="X1323" s="12">
        <v>2921.252</v>
      </c>
      <c r="Y1323" s="12">
        <v>1692.269</v>
      </c>
      <c r="Z1323" s="3">
        <v>1044.588</v>
      </c>
    </row>
    <row r="1324" spans="1:26" ht="38.25" x14ac:dyDescent="0.2">
      <c r="A1324" s="222" t="s">
        <v>404</v>
      </c>
      <c r="B1324" s="131" t="s">
        <v>195</v>
      </c>
      <c r="R1324" s="12">
        <v>16810.68</v>
      </c>
      <c r="S1324" s="12">
        <v>10096.06</v>
      </c>
      <c r="T1324" s="12">
        <v>9268.5889999999999</v>
      </c>
      <c r="U1324" s="12">
        <v>8987.8430000000008</v>
      </c>
      <c r="V1324" s="93">
        <v>8389.7970000000005</v>
      </c>
      <c r="W1324" s="12">
        <v>2854.8820000000001</v>
      </c>
      <c r="X1324" s="12">
        <v>1060.5820000000001</v>
      </c>
      <c r="Y1324" s="12">
        <v>1629.82</v>
      </c>
      <c r="Z1324" s="3">
        <v>1574.635</v>
      </c>
    </row>
    <row r="1325" spans="1:26" x14ac:dyDescent="0.2">
      <c r="A1325" s="222" t="s">
        <v>176</v>
      </c>
      <c r="B1325" s="131" t="s">
        <v>196</v>
      </c>
      <c r="R1325" s="12">
        <v>323.90300000000002</v>
      </c>
      <c r="S1325" s="12">
        <v>228.95500000000001</v>
      </c>
      <c r="T1325" s="12">
        <v>28.91</v>
      </c>
      <c r="U1325" s="12">
        <v>55.033999999999999</v>
      </c>
      <c r="V1325" s="93">
        <v>19.698</v>
      </c>
      <c r="W1325" s="12">
        <v>62.247999999999998</v>
      </c>
      <c r="X1325" s="12">
        <v>16.733000000000001</v>
      </c>
      <c r="Y1325" s="12">
        <v>0.38400000000000001</v>
      </c>
      <c r="Z1325" s="3">
        <v>37.744</v>
      </c>
    </row>
    <row r="1326" spans="1:26" x14ac:dyDescent="0.2">
      <c r="A1326" s="222" t="s">
        <v>177</v>
      </c>
      <c r="B1326" s="131" t="s">
        <v>197</v>
      </c>
      <c r="R1326" s="12">
        <v>19.059000000000001</v>
      </c>
      <c r="S1326" s="12">
        <v>50.252000000000002</v>
      </c>
      <c r="T1326" s="12">
        <v>392.97699999999998</v>
      </c>
      <c r="U1326" s="12">
        <v>625.29600000000005</v>
      </c>
      <c r="V1326" s="93">
        <v>580.18799999999999</v>
      </c>
      <c r="W1326" s="12">
        <v>2.2650000000000001</v>
      </c>
      <c r="X1326" s="12">
        <v>137.79</v>
      </c>
      <c r="Y1326" s="12">
        <v>199.42400000000001</v>
      </c>
      <c r="Z1326" s="3">
        <v>399.90499999999997</v>
      </c>
    </row>
    <row r="1327" spans="1:26" x14ac:dyDescent="0.2">
      <c r="A1327" s="222" t="s">
        <v>178</v>
      </c>
      <c r="B1327" s="131" t="s">
        <v>198</v>
      </c>
      <c r="R1327" s="12">
        <v>2563.6930000000002</v>
      </c>
      <c r="S1327" s="12">
        <v>5388.7259999999997</v>
      </c>
      <c r="T1327" s="12">
        <v>1290.018</v>
      </c>
      <c r="U1327" s="12">
        <v>583.58299999999997</v>
      </c>
      <c r="V1327" s="93">
        <v>376.11399999999998</v>
      </c>
      <c r="W1327" s="12">
        <v>519.649</v>
      </c>
      <c r="X1327" s="12">
        <v>2105.3009999999999</v>
      </c>
      <c r="Y1327" s="12">
        <v>3522.08</v>
      </c>
      <c r="Z1327" s="3">
        <v>2068.415</v>
      </c>
    </row>
    <row r="1328" spans="1:26" x14ac:dyDescent="0.2">
      <c r="A1328" s="222" t="s">
        <v>179</v>
      </c>
      <c r="B1328" s="131" t="s">
        <v>199</v>
      </c>
      <c r="R1328" s="12">
        <v>4.4169999999999998</v>
      </c>
      <c r="S1328" s="12"/>
      <c r="T1328" s="12"/>
      <c r="U1328" s="12"/>
      <c r="V1328" s="93"/>
      <c r="W1328" s="12">
        <v>2.9969999999999999</v>
      </c>
      <c r="X1328" s="12">
        <v>0</v>
      </c>
      <c r="Y1328" s="12">
        <v>15.115</v>
      </c>
      <c r="Z1328" s="3">
        <v>3.1680000000000001</v>
      </c>
    </row>
    <row r="1329" spans="1:26" x14ac:dyDescent="0.2">
      <c r="A1329" s="222" t="s">
        <v>180</v>
      </c>
      <c r="B1329" s="131" t="s">
        <v>200</v>
      </c>
      <c r="R1329" s="12">
        <v>6.25</v>
      </c>
      <c r="S1329" s="12"/>
      <c r="T1329" s="12">
        <v>33.198</v>
      </c>
      <c r="U1329" s="12">
        <v>1.7390000000000001</v>
      </c>
      <c r="V1329" s="93">
        <v>5.6000000000000001E-2</v>
      </c>
      <c r="W1329" s="12"/>
      <c r="X1329" s="12">
        <v>0</v>
      </c>
      <c r="Y1329" s="12"/>
      <c r="Z1329" s="3">
        <v>0</v>
      </c>
    </row>
    <row r="1330" spans="1:26" x14ac:dyDescent="0.2">
      <c r="A1330" s="222" t="s">
        <v>181</v>
      </c>
      <c r="B1330" s="131" t="s">
        <v>201</v>
      </c>
      <c r="R1330" s="12">
        <v>5.8</v>
      </c>
      <c r="S1330" s="12">
        <v>2.0009999999999999</v>
      </c>
      <c r="T1330" s="12"/>
      <c r="U1330" s="12"/>
      <c r="V1330" s="93"/>
      <c r="W1330" s="12"/>
      <c r="X1330" s="12">
        <v>0</v>
      </c>
      <c r="Y1330" s="12"/>
    </row>
    <row r="1331" spans="1:26" x14ac:dyDescent="0.2">
      <c r="A1331" s="222" t="s">
        <v>182</v>
      </c>
      <c r="B1331" s="131" t="s">
        <v>202</v>
      </c>
      <c r="R1331" s="12">
        <v>310.80700000000002</v>
      </c>
      <c r="S1331" s="12">
        <v>281.10700000000003</v>
      </c>
      <c r="T1331" s="12">
        <v>8.1359999999999992</v>
      </c>
      <c r="U1331" s="12">
        <v>1.8740000000000001</v>
      </c>
      <c r="V1331" s="93">
        <v>0.35099999999999998</v>
      </c>
      <c r="W1331" s="12">
        <v>8.7710000000000008</v>
      </c>
      <c r="X1331" s="12">
        <v>30.640999999999998</v>
      </c>
      <c r="Y1331" s="12">
        <v>5.7960000000000003</v>
      </c>
      <c r="Z1331" s="3">
        <v>2.2549999999999999</v>
      </c>
    </row>
    <row r="1332" spans="1:26" x14ac:dyDescent="0.2">
      <c r="A1332" s="222" t="s">
        <v>183</v>
      </c>
      <c r="B1332" s="131" t="s">
        <v>203</v>
      </c>
      <c r="R1332" s="12">
        <v>2.6150000000000002</v>
      </c>
      <c r="S1332" s="12">
        <v>19.652999999999999</v>
      </c>
      <c r="T1332" s="12"/>
      <c r="U1332" s="12"/>
      <c r="V1332" s="93"/>
      <c r="W1332" s="12">
        <v>41.939</v>
      </c>
      <c r="X1332" s="12">
        <v>1.1599999999999999</v>
      </c>
      <c r="Y1332" s="12"/>
      <c r="Z1332" s="3">
        <v>0</v>
      </c>
    </row>
    <row r="1333" spans="1:26" ht="25.5" x14ac:dyDescent="0.2">
      <c r="A1333" s="222" t="s">
        <v>184</v>
      </c>
      <c r="B1333" s="131" t="s">
        <v>204</v>
      </c>
      <c r="R1333" s="12">
        <v>10.16</v>
      </c>
      <c r="S1333" s="12">
        <v>42.451999999999998</v>
      </c>
      <c r="T1333" s="12">
        <v>11.869</v>
      </c>
      <c r="U1333" s="12">
        <v>8</v>
      </c>
      <c r="V1333" s="93">
        <v>4.8</v>
      </c>
      <c r="W1333" s="12">
        <v>3.9529999999999998</v>
      </c>
      <c r="X1333" s="12">
        <v>0</v>
      </c>
      <c r="Y1333" s="12">
        <v>1</v>
      </c>
      <c r="Z1333" s="3">
        <v>0.8</v>
      </c>
    </row>
    <row r="1334" spans="1:26" x14ac:dyDescent="0.2">
      <c r="A1334" s="222" t="s">
        <v>406</v>
      </c>
      <c r="B1334" s="131" t="s">
        <v>205</v>
      </c>
      <c r="R1334" s="12">
        <v>5811.1009999999997</v>
      </c>
      <c r="S1334" s="12">
        <v>27279.62</v>
      </c>
      <c r="T1334" s="12">
        <v>682.38699999999994</v>
      </c>
      <c r="U1334" s="12">
        <v>1111.4670000000001</v>
      </c>
      <c r="V1334" s="93">
        <v>163.13499999999999</v>
      </c>
      <c r="W1334" s="12">
        <v>5263.9610000000002</v>
      </c>
      <c r="X1334" s="12">
        <v>3336.3470000000002</v>
      </c>
      <c r="Y1334" s="12">
        <v>7366.9980000000005</v>
      </c>
      <c r="Z1334" s="3">
        <v>5035.4369999999999</v>
      </c>
    </row>
    <row r="1335" spans="1:26" x14ac:dyDescent="0.2">
      <c r="A1335" s="222" t="s">
        <v>186</v>
      </c>
      <c r="B1335" s="131" t="s">
        <v>206</v>
      </c>
      <c r="R1335" s="12"/>
      <c r="S1335" s="12"/>
      <c r="T1335" s="12"/>
      <c r="U1335" s="12">
        <v>41.819000000000003</v>
      </c>
      <c r="V1335" s="93">
        <v>10.949</v>
      </c>
      <c r="W1335" s="12">
        <v>108.994</v>
      </c>
      <c r="X1335" s="12">
        <v>838.96100000000001</v>
      </c>
      <c r="Y1335" s="12">
        <v>213.95699999999999</v>
      </c>
      <c r="Z1335" s="3">
        <v>387.56599999999997</v>
      </c>
    </row>
    <row r="1336" spans="1:26" x14ac:dyDescent="0.2">
      <c r="A1336" s="222" t="s">
        <v>187</v>
      </c>
      <c r="B1336" s="131" t="s">
        <v>207</v>
      </c>
      <c r="R1336" s="12">
        <v>405.50400000000002</v>
      </c>
      <c r="S1336" s="12">
        <v>35.661000000000001</v>
      </c>
      <c r="T1336" s="12">
        <v>0.56699999999999995</v>
      </c>
      <c r="U1336" s="12">
        <v>6.3049999999999997</v>
      </c>
      <c r="V1336" s="93">
        <v>22.844999999999999</v>
      </c>
      <c r="W1336" s="12">
        <v>27.841999999999999</v>
      </c>
      <c r="X1336" s="12">
        <v>14.179</v>
      </c>
      <c r="Y1336" s="12">
        <v>326.08</v>
      </c>
      <c r="Z1336" s="3">
        <v>457.66</v>
      </c>
    </row>
    <row r="1337" spans="1:26" x14ac:dyDescent="0.2">
      <c r="A1337" s="222" t="s">
        <v>407</v>
      </c>
      <c r="B1337" s="131" t="s">
        <v>208</v>
      </c>
      <c r="R1337" s="12">
        <v>1E-3</v>
      </c>
      <c r="S1337" s="12"/>
      <c r="T1337" s="12"/>
      <c r="U1337" s="12"/>
      <c r="V1337" s="93"/>
      <c r="W1337" s="12"/>
      <c r="X1337" s="12">
        <v>0</v>
      </c>
      <c r="Y1337" s="12">
        <v>27.762</v>
      </c>
      <c r="Z1337" s="3">
        <v>0</v>
      </c>
    </row>
    <row r="1338" spans="1:26" x14ac:dyDescent="0.2">
      <c r="A1338" s="222" t="s">
        <v>189</v>
      </c>
      <c r="B1338" s="131" t="s">
        <v>209</v>
      </c>
      <c r="R1338" s="12"/>
      <c r="S1338" s="12"/>
      <c r="T1338" s="12"/>
      <c r="U1338" s="12"/>
      <c r="V1338" s="93"/>
      <c r="W1338" s="12"/>
      <c r="X1338" s="12">
        <v>0</v>
      </c>
      <c r="Y1338" s="12"/>
      <c r="Z1338" s="3">
        <v>0</v>
      </c>
    </row>
    <row r="1339" spans="1:26" x14ac:dyDescent="0.2">
      <c r="A1339" s="223" t="s">
        <v>3</v>
      </c>
      <c r="B1339" s="67"/>
      <c r="R1339" s="12">
        <v>35897.908000000003</v>
      </c>
      <c r="S1339" s="12">
        <v>59044.772000000004</v>
      </c>
      <c r="T1339" s="12">
        <v>21537.678999999993</v>
      </c>
      <c r="U1339" s="12">
        <v>19066.708999999999</v>
      </c>
      <c r="V1339" s="93">
        <v>15697.944000000001</v>
      </c>
      <c r="W1339" s="12">
        <v>17584.522999999997</v>
      </c>
      <c r="X1339" s="12">
        <f>(SUM(X1320:X1338))</f>
        <v>27341.473999999998</v>
      </c>
      <c r="Y1339" s="12">
        <v>19290.62</v>
      </c>
      <c r="Z1339" s="3">
        <f>SUM(Z1320:Z1338)</f>
        <v>13649.568000000001</v>
      </c>
    </row>
    <row r="1340" spans="1:26" x14ac:dyDescent="0.2">
      <c r="A1340" s="112"/>
      <c r="B1340" s="67"/>
      <c r="R1340" s="12">
        <f t="shared" ref="R1340:W1340" si="444">SUM(R1320:R1338)</f>
        <v>35897.908000000003</v>
      </c>
      <c r="S1340" s="12">
        <f t="shared" si="444"/>
        <v>59044.772000000004</v>
      </c>
      <c r="T1340" s="12">
        <f t="shared" si="444"/>
        <v>21537.678999999993</v>
      </c>
      <c r="U1340" s="12">
        <f t="shared" si="444"/>
        <v>19066.708999999999</v>
      </c>
      <c r="V1340" s="12">
        <f t="shared" si="444"/>
        <v>15697.944000000001</v>
      </c>
      <c r="W1340" s="12">
        <f t="shared" si="444"/>
        <v>17584.522999999997</v>
      </c>
      <c r="X1340" s="12"/>
      <c r="Y1340" s="12"/>
    </row>
    <row r="1341" spans="1:26" x14ac:dyDescent="0.2">
      <c r="A1341" s="112" t="s">
        <v>412</v>
      </c>
      <c r="B1341" s="67"/>
      <c r="R1341" s="12"/>
      <c r="S1341" s="12"/>
      <c r="T1341" s="12"/>
      <c r="U1341" s="12"/>
      <c r="V1341" s="93"/>
      <c r="W1341" s="12"/>
      <c r="X1341" s="12"/>
      <c r="Y1341" s="12"/>
    </row>
    <row r="1342" spans="1:26" x14ac:dyDescent="0.2">
      <c r="A1342" s="222"/>
      <c r="B1342" s="67"/>
      <c r="R1342" s="12"/>
      <c r="S1342" s="12"/>
      <c r="T1342" s="12"/>
      <c r="U1342" s="12"/>
      <c r="V1342" s="93"/>
      <c r="W1342" s="12"/>
      <c r="X1342" s="12"/>
      <c r="Y1342" s="12"/>
    </row>
    <row r="1343" spans="1:26" x14ac:dyDescent="0.2">
      <c r="A1343" s="112" t="s">
        <v>401</v>
      </c>
      <c r="B1343" s="67"/>
      <c r="R1343" s="12"/>
      <c r="S1343" s="12"/>
      <c r="T1343" s="12"/>
      <c r="U1343" s="12"/>
      <c r="V1343" s="93"/>
      <c r="W1343" s="12"/>
      <c r="X1343" s="12"/>
      <c r="Y1343" s="12"/>
    </row>
    <row r="1344" spans="1:26" x14ac:dyDescent="0.2">
      <c r="A1344" s="222" t="s">
        <v>171</v>
      </c>
      <c r="B1344" s="131" t="s">
        <v>191</v>
      </c>
      <c r="R1344" s="12">
        <f t="shared" ref="R1344:W1344" si="445">(+R1207+R1276)</f>
        <v>300.88599999999997</v>
      </c>
      <c r="S1344" s="12">
        <f t="shared" si="445"/>
        <v>510.10599999999999</v>
      </c>
      <c r="T1344" s="12">
        <f t="shared" si="445"/>
        <v>494.22</v>
      </c>
      <c r="U1344" s="12">
        <f t="shared" si="445"/>
        <v>2754.3210000000004</v>
      </c>
      <c r="V1344" s="12">
        <f t="shared" si="445"/>
        <v>4140.5569999999998</v>
      </c>
      <c r="W1344" s="12">
        <f t="shared" si="445"/>
        <v>1151.2760000000001</v>
      </c>
      <c r="X1344" s="12">
        <f>(+X1207+X1276)</f>
        <v>548.30099999999993</v>
      </c>
      <c r="Y1344" s="12">
        <f>+Y1207+Y1276</f>
        <v>638.87099999999998</v>
      </c>
    </row>
    <row r="1345" spans="1:28" x14ac:dyDescent="0.2">
      <c r="A1345" s="222" t="s">
        <v>172</v>
      </c>
      <c r="B1345" s="131" t="s">
        <v>192</v>
      </c>
      <c r="R1345" s="12">
        <f t="shared" ref="R1345:W1345" si="446">(+R1208+R1277)</f>
        <v>4.7279999999999998</v>
      </c>
      <c r="S1345" s="12">
        <f t="shared" si="446"/>
        <v>0</v>
      </c>
      <c r="T1345" s="12">
        <f t="shared" si="446"/>
        <v>3.5489999999999999</v>
      </c>
      <c r="U1345" s="12">
        <f t="shared" si="446"/>
        <v>7.9480000000000004</v>
      </c>
      <c r="V1345" s="12">
        <f t="shared" si="446"/>
        <v>0</v>
      </c>
      <c r="W1345" s="12">
        <f t="shared" si="446"/>
        <v>0</v>
      </c>
      <c r="X1345" s="12">
        <f>(+X1208+X1277)</f>
        <v>0</v>
      </c>
      <c r="Y1345" s="12">
        <f>+Y1208+Y1277</f>
        <v>0</v>
      </c>
    </row>
    <row r="1346" spans="1:28" x14ac:dyDescent="0.2">
      <c r="A1346" s="222" t="s">
        <v>173</v>
      </c>
      <c r="B1346" s="131" t="s">
        <v>193</v>
      </c>
      <c r="R1346" s="12">
        <f t="shared" ref="R1346:W1346" si="447">(+R1209+R1278)</f>
        <v>15267.918</v>
      </c>
      <c r="S1346" s="12">
        <f t="shared" si="447"/>
        <v>7346.6419999999998</v>
      </c>
      <c r="T1346" s="12">
        <f t="shared" si="447"/>
        <v>7608.5</v>
      </c>
      <c r="U1346" s="12">
        <f t="shared" si="447"/>
        <v>6285.7210000000005</v>
      </c>
      <c r="V1346" s="12">
        <f t="shared" si="447"/>
        <v>5397.0690000000004</v>
      </c>
      <c r="W1346" s="12">
        <f t="shared" si="447"/>
        <v>3310.636</v>
      </c>
      <c r="X1346" s="12">
        <f>(+X1209+X1278)</f>
        <v>10584.800999999999</v>
      </c>
      <c r="Y1346" s="12">
        <f>+Y1209+Y1278</f>
        <v>10788.406000000001</v>
      </c>
      <c r="Z1346" s="12"/>
      <c r="AA1346" s="12">
        <f>SUM(AA1347:AA1354)</f>
        <v>99.999999999999972</v>
      </c>
    </row>
    <row r="1347" spans="1:28" x14ac:dyDescent="0.2">
      <c r="A1347" s="225" t="s">
        <v>413</v>
      </c>
      <c r="B1347" s="226" t="s">
        <v>421</v>
      </c>
      <c r="R1347" s="12"/>
      <c r="S1347" s="12"/>
      <c r="T1347" s="12"/>
      <c r="U1347" s="12"/>
      <c r="V1347" s="12"/>
      <c r="W1347" s="12"/>
      <c r="X1347" s="12"/>
      <c r="Y1347" s="12">
        <v>7706.3139999999994</v>
      </c>
      <c r="AA1347" s="12">
        <f>+Y1347*100/Y$1346</f>
        <v>71.431442235303322</v>
      </c>
      <c r="AB1347" s="3">
        <f>+Y1347*100/Z440</f>
        <v>1.3164050248887096</v>
      </c>
    </row>
    <row r="1348" spans="1:28" ht="25.5" x14ac:dyDescent="0.2">
      <c r="A1348" s="225" t="s">
        <v>414</v>
      </c>
      <c r="B1348" s="226" t="s">
        <v>422</v>
      </c>
      <c r="R1348" s="12"/>
      <c r="S1348" s="12"/>
      <c r="T1348" s="12"/>
      <c r="U1348" s="12"/>
      <c r="V1348" s="12"/>
      <c r="W1348" s="12"/>
      <c r="X1348" s="12"/>
      <c r="Y1348" s="12">
        <v>230.49699999999999</v>
      </c>
      <c r="AA1348" s="12">
        <f t="shared" ref="AA1348:AA1354" si="448">+Y1348*100/Y$1346</f>
        <v>2.1365250807209142</v>
      </c>
    </row>
    <row r="1349" spans="1:28" x14ac:dyDescent="0.2">
      <c r="A1349" s="225" t="s">
        <v>415</v>
      </c>
      <c r="B1349" s="203" t="s">
        <v>423</v>
      </c>
      <c r="R1349" s="12"/>
      <c r="S1349" s="12"/>
      <c r="T1349" s="12"/>
      <c r="U1349" s="12"/>
      <c r="V1349" s="12"/>
      <c r="W1349" s="12"/>
      <c r="X1349" s="12"/>
      <c r="Y1349" s="12"/>
      <c r="AA1349" s="12">
        <f t="shared" si="448"/>
        <v>0</v>
      </c>
    </row>
    <row r="1350" spans="1:28" x14ac:dyDescent="0.2">
      <c r="A1350" s="225" t="s">
        <v>416</v>
      </c>
      <c r="B1350" s="203" t="s">
        <v>424</v>
      </c>
      <c r="R1350" s="12"/>
      <c r="S1350" s="12"/>
      <c r="T1350" s="12"/>
      <c r="U1350" s="12"/>
      <c r="V1350" s="12"/>
      <c r="W1350" s="12"/>
      <c r="X1350" s="12"/>
      <c r="Y1350" s="12">
        <v>53.523000000000003</v>
      </c>
      <c r="AA1350" s="12">
        <f t="shared" si="448"/>
        <v>0.49611592296396706</v>
      </c>
    </row>
    <row r="1351" spans="1:28" ht="38.25" x14ac:dyDescent="0.2">
      <c r="A1351" s="225" t="s">
        <v>417</v>
      </c>
      <c r="B1351" s="203" t="s">
        <v>425</v>
      </c>
      <c r="R1351" s="12"/>
      <c r="S1351" s="12"/>
      <c r="T1351" s="12"/>
      <c r="U1351" s="12"/>
      <c r="V1351" s="12"/>
      <c r="W1351" s="12"/>
      <c r="X1351" s="12"/>
      <c r="Y1351" s="12">
        <v>2203.9690000000001</v>
      </c>
      <c r="AA1351" s="12">
        <f t="shared" si="448"/>
        <v>20.429051335294574</v>
      </c>
      <c r="AB1351" s="3">
        <f>+Y1351*100/(Z446+Z447+Z448+Z450)</f>
        <v>0.18528423960514734</v>
      </c>
    </row>
    <row r="1352" spans="1:28" x14ac:dyDescent="0.2">
      <c r="A1352" s="225" t="s">
        <v>418</v>
      </c>
      <c r="B1352" s="203" t="s">
        <v>426</v>
      </c>
      <c r="R1352" s="12"/>
      <c r="S1352" s="12"/>
      <c r="T1352" s="12"/>
      <c r="U1352" s="12"/>
      <c r="V1352" s="12"/>
      <c r="W1352" s="12"/>
      <c r="X1352" s="12"/>
      <c r="Y1352" s="12">
        <v>34.100999999999999</v>
      </c>
      <c r="AA1352" s="12">
        <f t="shared" si="448"/>
        <v>0.31608932774684229</v>
      </c>
    </row>
    <row r="1353" spans="1:28" x14ac:dyDescent="0.2">
      <c r="A1353" s="225" t="s">
        <v>419</v>
      </c>
      <c r="B1353" s="203" t="s">
        <v>427</v>
      </c>
      <c r="R1353" s="12"/>
      <c r="S1353" s="12"/>
      <c r="T1353" s="12"/>
      <c r="U1353" s="12"/>
      <c r="V1353" s="12"/>
      <c r="W1353" s="12"/>
      <c r="X1353" s="12"/>
      <c r="Y1353" s="12">
        <v>90.234999999999999</v>
      </c>
      <c r="AA1353" s="12">
        <f t="shared" si="448"/>
        <v>0.83640715783221353</v>
      </c>
    </row>
    <row r="1354" spans="1:28" ht="38.25" x14ac:dyDescent="0.2">
      <c r="A1354" s="225" t="s">
        <v>420</v>
      </c>
      <c r="B1354" s="203" t="s">
        <v>428</v>
      </c>
      <c r="R1354" s="12"/>
      <c r="S1354" s="12"/>
      <c r="T1354" s="12"/>
      <c r="U1354" s="12"/>
      <c r="V1354" s="12"/>
      <c r="W1354" s="12"/>
      <c r="X1354" s="12"/>
      <c r="Y1354" s="12">
        <v>469.767</v>
      </c>
      <c r="AA1354" s="12">
        <f t="shared" si="448"/>
        <v>4.3543689401381442</v>
      </c>
    </row>
    <row r="1355" spans="1:28" ht="25.5" x14ac:dyDescent="0.2">
      <c r="A1355" s="222" t="s">
        <v>403</v>
      </c>
      <c r="B1355" s="131" t="s">
        <v>353</v>
      </c>
      <c r="R1355" s="12">
        <f t="shared" ref="R1355:W1370" si="449">(+R1210+R1279)</f>
        <v>171.75800000000001</v>
      </c>
      <c r="S1355" s="12">
        <f t="shared" si="449"/>
        <v>159.32</v>
      </c>
      <c r="T1355" s="12">
        <f t="shared" si="449"/>
        <v>221.77999999999997</v>
      </c>
      <c r="U1355" s="12">
        <f t="shared" si="449"/>
        <v>706.14499999999998</v>
      </c>
      <c r="V1355" s="12">
        <f t="shared" si="449"/>
        <v>1248.4179999999999</v>
      </c>
      <c r="W1355" s="12">
        <f t="shared" si="449"/>
        <v>521.47</v>
      </c>
      <c r="X1355" s="12">
        <f>(+X1210+X1279)</f>
        <v>2045.3490000000002</v>
      </c>
      <c r="Y1355" s="12">
        <f t="shared" ref="Y1355:Y1371" si="450">+Y1210+Y1279</f>
        <v>669.71299999999997</v>
      </c>
    </row>
    <row r="1356" spans="1:28" ht="38.25" x14ac:dyDescent="0.2">
      <c r="A1356" s="222" t="s">
        <v>404</v>
      </c>
      <c r="B1356" s="131" t="s">
        <v>195</v>
      </c>
      <c r="R1356" s="12">
        <f t="shared" si="449"/>
        <v>9997.4189999999999</v>
      </c>
      <c r="S1356" s="12">
        <f t="shared" si="449"/>
        <v>12738.964</v>
      </c>
      <c r="T1356" s="12">
        <f t="shared" si="449"/>
        <v>11336.519999999999</v>
      </c>
      <c r="U1356" s="12">
        <f t="shared" si="449"/>
        <v>12256.214</v>
      </c>
      <c r="V1356" s="12">
        <f t="shared" si="449"/>
        <v>3112.5589999999997</v>
      </c>
      <c r="W1356" s="12">
        <f t="shared" si="449"/>
        <v>10594.002</v>
      </c>
      <c r="X1356" s="12">
        <f t="shared" ref="X1356:X1370" si="451">(+X1211+X1280)</f>
        <v>3794.8449999999998</v>
      </c>
      <c r="Y1356" s="12">
        <f t="shared" si="450"/>
        <v>4851.0160000000005</v>
      </c>
    </row>
    <row r="1357" spans="1:28" x14ac:dyDescent="0.2">
      <c r="A1357" s="222" t="s">
        <v>176</v>
      </c>
      <c r="B1357" s="131" t="s">
        <v>196</v>
      </c>
      <c r="R1357" s="12">
        <f t="shared" si="449"/>
        <v>2.4119999999999999</v>
      </c>
      <c r="S1357" s="12">
        <f t="shared" si="449"/>
        <v>245.12200000000001</v>
      </c>
      <c r="T1357" s="12">
        <f t="shared" si="449"/>
        <v>6.8689999999999998</v>
      </c>
      <c r="U1357" s="12">
        <f t="shared" si="449"/>
        <v>0</v>
      </c>
      <c r="V1357" s="12">
        <f t="shared" si="449"/>
        <v>0.28199999999999997</v>
      </c>
      <c r="W1357" s="12">
        <f t="shared" si="449"/>
        <v>65.346000000000004</v>
      </c>
      <c r="X1357" s="12">
        <f t="shared" si="451"/>
        <v>112.556</v>
      </c>
      <c r="Y1357" s="12">
        <f t="shared" si="450"/>
        <v>383.4</v>
      </c>
    </row>
    <row r="1358" spans="1:28" x14ac:dyDescent="0.2">
      <c r="A1358" s="222" t="s">
        <v>177</v>
      </c>
      <c r="B1358" s="131" t="s">
        <v>197</v>
      </c>
      <c r="R1358" s="12">
        <f t="shared" si="449"/>
        <v>165.26400000000001</v>
      </c>
      <c r="S1358" s="12">
        <f t="shared" si="449"/>
        <v>224.80799999999999</v>
      </c>
      <c r="T1358" s="12">
        <f t="shared" si="449"/>
        <v>43.381</v>
      </c>
      <c r="U1358" s="12">
        <f t="shared" si="449"/>
        <v>177.11600000000001</v>
      </c>
      <c r="V1358" s="12">
        <f t="shared" si="449"/>
        <v>193.483</v>
      </c>
      <c r="W1358" s="12">
        <f t="shared" si="449"/>
        <v>256.05700000000002</v>
      </c>
      <c r="X1358" s="12">
        <f t="shared" si="451"/>
        <v>95.668000000000006</v>
      </c>
      <c r="Y1358" s="12">
        <f t="shared" si="450"/>
        <v>98.590999999999994</v>
      </c>
    </row>
    <row r="1359" spans="1:28" x14ac:dyDescent="0.2">
      <c r="A1359" s="222" t="s">
        <v>178</v>
      </c>
      <c r="B1359" s="131" t="s">
        <v>198</v>
      </c>
      <c r="R1359" s="12">
        <f t="shared" si="449"/>
        <v>677.30500000000006</v>
      </c>
      <c r="S1359" s="12">
        <f t="shared" si="449"/>
        <v>206.06100000000001</v>
      </c>
      <c r="T1359" s="12">
        <f t="shared" si="449"/>
        <v>185.73699999999999</v>
      </c>
      <c r="U1359" s="12">
        <f t="shared" si="449"/>
        <v>1298.5719999999999</v>
      </c>
      <c r="V1359" s="12">
        <f t="shared" si="449"/>
        <v>509.19600000000003</v>
      </c>
      <c r="W1359" s="12">
        <f t="shared" si="449"/>
        <v>899.35699999999997</v>
      </c>
      <c r="X1359" s="12">
        <f t="shared" si="451"/>
        <v>412.267</v>
      </c>
      <c r="Y1359" s="12">
        <f t="shared" si="450"/>
        <v>218.68600000000001</v>
      </c>
    </row>
    <row r="1360" spans="1:28" x14ac:dyDescent="0.2">
      <c r="A1360" s="222" t="s">
        <v>179</v>
      </c>
      <c r="B1360" s="131" t="s">
        <v>199</v>
      </c>
      <c r="R1360" s="12">
        <f t="shared" si="449"/>
        <v>5.1589999999999998</v>
      </c>
      <c r="S1360" s="12">
        <f t="shared" si="449"/>
        <v>2.6</v>
      </c>
      <c r="T1360" s="12">
        <f t="shared" si="449"/>
        <v>21.209</v>
      </c>
      <c r="U1360" s="12">
        <f t="shared" si="449"/>
        <v>47.139000000000003</v>
      </c>
      <c r="V1360" s="12">
        <f t="shared" si="449"/>
        <v>2.5</v>
      </c>
      <c r="W1360" s="12">
        <f t="shared" si="449"/>
        <v>3.6080000000000001</v>
      </c>
      <c r="X1360" s="12">
        <f t="shared" si="451"/>
        <v>2.5</v>
      </c>
      <c r="Y1360" s="12">
        <f t="shared" si="450"/>
        <v>0.3</v>
      </c>
    </row>
    <row r="1361" spans="1:27" x14ac:dyDescent="0.2">
      <c r="A1361" s="222" t="s">
        <v>180</v>
      </c>
      <c r="B1361" s="131" t="s">
        <v>200</v>
      </c>
      <c r="R1361" s="12">
        <f t="shared" si="449"/>
        <v>0.06</v>
      </c>
      <c r="S1361" s="12">
        <f t="shared" si="449"/>
        <v>0</v>
      </c>
      <c r="T1361" s="12">
        <f t="shared" si="449"/>
        <v>0</v>
      </c>
      <c r="U1361" s="12">
        <f t="shared" si="449"/>
        <v>0</v>
      </c>
      <c r="V1361" s="12">
        <f t="shared" si="449"/>
        <v>0</v>
      </c>
      <c r="W1361" s="12">
        <f t="shared" si="449"/>
        <v>0</v>
      </c>
      <c r="X1361" s="12">
        <f t="shared" si="451"/>
        <v>0</v>
      </c>
      <c r="Y1361" s="12">
        <f t="shared" si="450"/>
        <v>0</v>
      </c>
    </row>
    <row r="1362" spans="1:27" x14ac:dyDescent="0.2">
      <c r="A1362" s="222" t="s">
        <v>181</v>
      </c>
      <c r="B1362" s="131" t="s">
        <v>201</v>
      </c>
      <c r="R1362" s="12">
        <f t="shared" si="449"/>
        <v>0</v>
      </c>
      <c r="S1362" s="12">
        <f t="shared" si="449"/>
        <v>0</v>
      </c>
      <c r="T1362" s="12">
        <f t="shared" si="449"/>
        <v>0</v>
      </c>
      <c r="U1362" s="12">
        <f t="shared" si="449"/>
        <v>32.938000000000002</v>
      </c>
      <c r="V1362" s="12">
        <f t="shared" si="449"/>
        <v>27.363</v>
      </c>
      <c r="W1362" s="12">
        <f t="shared" si="449"/>
        <v>0</v>
      </c>
      <c r="X1362" s="12">
        <f t="shared" si="451"/>
        <v>0</v>
      </c>
      <c r="Y1362" s="12">
        <f t="shared" si="450"/>
        <v>0</v>
      </c>
    </row>
    <row r="1363" spans="1:27" x14ac:dyDescent="0.2">
      <c r="A1363" s="222" t="s">
        <v>182</v>
      </c>
      <c r="B1363" s="131" t="s">
        <v>202</v>
      </c>
      <c r="R1363" s="12">
        <f t="shared" si="449"/>
        <v>39.018999999999998</v>
      </c>
      <c r="S1363" s="12">
        <f t="shared" si="449"/>
        <v>55.074000000000005</v>
      </c>
      <c r="T1363" s="12">
        <f t="shared" si="449"/>
        <v>839.15800000000002</v>
      </c>
      <c r="U1363" s="12">
        <f t="shared" si="449"/>
        <v>99.134999999999991</v>
      </c>
      <c r="V1363" s="12">
        <f t="shared" si="449"/>
        <v>124.705</v>
      </c>
      <c r="W1363" s="12">
        <f t="shared" si="449"/>
        <v>30.474</v>
      </c>
      <c r="X1363" s="12">
        <f t="shared" si="451"/>
        <v>54.670999999999999</v>
      </c>
      <c r="Y1363" s="12">
        <f t="shared" si="450"/>
        <v>38.470999999999997</v>
      </c>
    </row>
    <row r="1364" spans="1:27" x14ac:dyDescent="0.2">
      <c r="A1364" s="222" t="s">
        <v>183</v>
      </c>
      <c r="B1364" s="131" t="s">
        <v>203</v>
      </c>
      <c r="R1364" s="12">
        <f t="shared" si="449"/>
        <v>23.401</v>
      </c>
      <c r="S1364" s="12">
        <f t="shared" si="449"/>
        <v>34.829000000000001</v>
      </c>
      <c r="T1364" s="12">
        <f t="shared" si="449"/>
        <v>73.725999999999999</v>
      </c>
      <c r="U1364" s="12">
        <f t="shared" si="449"/>
        <v>28.265999999999998</v>
      </c>
      <c r="V1364" s="12">
        <f t="shared" si="449"/>
        <v>24.132000000000001</v>
      </c>
      <c r="W1364" s="12">
        <f t="shared" si="449"/>
        <v>42.625999999999998</v>
      </c>
      <c r="X1364" s="12">
        <f t="shared" si="451"/>
        <v>8.1999999999999993</v>
      </c>
      <c r="Y1364" s="12">
        <f t="shared" si="450"/>
        <v>12.667999999999999</v>
      </c>
    </row>
    <row r="1365" spans="1:27" ht="25.5" x14ac:dyDescent="0.2">
      <c r="A1365" s="222" t="s">
        <v>184</v>
      </c>
      <c r="B1365" s="131" t="s">
        <v>204</v>
      </c>
      <c r="R1365" s="12">
        <f t="shared" si="449"/>
        <v>5.5640000000000001</v>
      </c>
      <c r="S1365" s="12">
        <f t="shared" si="449"/>
        <v>1.105</v>
      </c>
      <c r="T1365" s="12">
        <f t="shared" si="449"/>
        <v>2.8759999999999999</v>
      </c>
      <c r="U1365" s="12">
        <f t="shared" si="449"/>
        <v>6.1209999999999996</v>
      </c>
      <c r="V1365" s="12">
        <f t="shared" si="449"/>
        <v>0.48</v>
      </c>
      <c r="W1365" s="12">
        <f t="shared" si="449"/>
        <v>8.6009999999999991</v>
      </c>
      <c r="X1365" s="12">
        <f t="shared" si="451"/>
        <v>0</v>
      </c>
      <c r="Y1365" s="12">
        <f t="shared" si="450"/>
        <v>3.4450000000000003</v>
      </c>
    </row>
    <row r="1366" spans="1:27" x14ac:dyDescent="0.2">
      <c r="A1366" s="222" t="s">
        <v>406</v>
      </c>
      <c r="B1366" s="131" t="s">
        <v>205</v>
      </c>
      <c r="R1366" s="12">
        <f t="shared" si="449"/>
        <v>72037.923999999999</v>
      </c>
      <c r="S1366" s="12">
        <f t="shared" si="449"/>
        <v>65066.875</v>
      </c>
      <c r="T1366" s="12">
        <f t="shared" si="449"/>
        <v>29108.956999999999</v>
      </c>
      <c r="U1366" s="12">
        <f t="shared" si="449"/>
        <v>16037.375</v>
      </c>
      <c r="V1366" s="12">
        <f t="shared" si="449"/>
        <v>7363.3200000000006</v>
      </c>
      <c r="W1366" s="12">
        <f t="shared" si="449"/>
        <v>45780.292000000001</v>
      </c>
      <c r="X1366" s="12">
        <f t="shared" si="451"/>
        <v>22135</v>
      </c>
      <c r="Y1366" s="12">
        <f t="shared" si="450"/>
        <v>62521.646000000001</v>
      </c>
    </row>
    <row r="1367" spans="1:27" x14ac:dyDescent="0.2">
      <c r="A1367" s="222" t="s">
        <v>186</v>
      </c>
      <c r="B1367" s="131" t="s">
        <v>206</v>
      </c>
      <c r="R1367" s="12">
        <f t="shared" si="449"/>
        <v>0.98499999999999999</v>
      </c>
      <c r="S1367" s="12">
        <f t="shared" si="449"/>
        <v>16</v>
      </c>
      <c r="T1367" s="12">
        <f t="shared" si="449"/>
        <v>24.6</v>
      </c>
      <c r="U1367" s="12">
        <f t="shared" si="449"/>
        <v>60.136000000000003</v>
      </c>
      <c r="V1367" s="12">
        <f t="shared" si="449"/>
        <v>98.171999999999997</v>
      </c>
      <c r="W1367" s="12">
        <f t="shared" si="449"/>
        <v>4.3099999999999996</v>
      </c>
      <c r="X1367" s="12">
        <f t="shared" si="451"/>
        <v>6.3869999999999996</v>
      </c>
      <c r="Y1367" s="12">
        <f t="shared" si="450"/>
        <v>57.09</v>
      </c>
    </row>
    <row r="1368" spans="1:27" x14ac:dyDescent="0.2">
      <c r="A1368" s="222" t="s">
        <v>187</v>
      </c>
      <c r="B1368" s="131" t="s">
        <v>207</v>
      </c>
      <c r="R1368" s="12">
        <f t="shared" si="449"/>
        <v>69.713999999999999</v>
      </c>
      <c r="S1368" s="12">
        <f t="shared" si="449"/>
        <v>16.510999999999999</v>
      </c>
      <c r="T1368" s="12">
        <f t="shared" si="449"/>
        <v>16.582999999999998</v>
      </c>
      <c r="U1368" s="12">
        <f t="shared" si="449"/>
        <v>11.154</v>
      </c>
      <c r="V1368" s="12">
        <f t="shared" si="449"/>
        <v>5.4880000000000004</v>
      </c>
      <c r="W1368" s="12">
        <f t="shared" si="449"/>
        <v>1.744</v>
      </c>
      <c r="X1368" s="12">
        <f t="shared" si="451"/>
        <v>81.444999999999993</v>
      </c>
      <c r="Y1368" s="12">
        <f t="shared" si="450"/>
        <v>8.548</v>
      </c>
    </row>
    <row r="1369" spans="1:27" x14ac:dyDescent="0.2">
      <c r="A1369" s="222" t="s">
        <v>407</v>
      </c>
      <c r="B1369" s="131" t="s">
        <v>208</v>
      </c>
      <c r="R1369" s="12">
        <f t="shared" si="449"/>
        <v>41.076000000000001</v>
      </c>
      <c r="S1369" s="12">
        <f t="shared" si="449"/>
        <v>0</v>
      </c>
      <c r="T1369" s="12">
        <f t="shared" si="449"/>
        <v>0</v>
      </c>
      <c r="U1369" s="12">
        <f t="shared" si="449"/>
        <v>0</v>
      </c>
      <c r="V1369" s="12">
        <f t="shared" si="449"/>
        <v>0</v>
      </c>
      <c r="W1369" s="12">
        <f t="shared" si="449"/>
        <v>0</v>
      </c>
      <c r="X1369" s="12">
        <f t="shared" si="451"/>
        <v>0</v>
      </c>
      <c r="Y1369" s="12">
        <f t="shared" si="450"/>
        <v>0</v>
      </c>
    </row>
    <row r="1370" spans="1:27" x14ac:dyDescent="0.2">
      <c r="A1370" s="222" t="s">
        <v>189</v>
      </c>
      <c r="B1370" s="131" t="s">
        <v>209</v>
      </c>
      <c r="R1370" s="12">
        <f t="shared" si="449"/>
        <v>0.57199999999999995</v>
      </c>
      <c r="S1370" s="12">
        <f t="shared" si="449"/>
        <v>0.09</v>
      </c>
      <c r="T1370" s="12">
        <f t="shared" si="449"/>
        <v>4.2999999999999997E-2</v>
      </c>
      <c r="U1370" s="12">
        <f t="shared" si="449"/>
        <v>0</v>
      </c>
      <c r="V1370" s="12">
        <f t="shared" si="449"/>
        <v>0</v>
      </c>
      <c r="W1370" s="12">
        <f t="shared" si="449"/>
        <v>0</v>
      </c>
      <c r="X1370" s="12">
        <f t="shared" si="451"/>
        <v>5</v>
      </c>
      <c r="Y1370" s="12">
        <f t="shared" si="450"/>
        <v>0</v>
      </c>
    </row>
    <row r="1371" spans="1:27" x14ac:dyDescent="0.2">
      <c r="A1371" s="223" t="s">
        <v>3</v>
      </c>
      <c r="B1371" s="67"/>
      <c r="R1371" s="12">
        <v>98811.164000000004</v>
      </c>
      <c r="S1371" s="12">
        <v>86624.107000000004</v>
      </c>
      <c r="T1371" s="12">
        <v>49987.707999999991</v>
      </c>
      <c r="U1371" s="12">
        <v>39808.300999999999</v>
      </c>
      <c r="V1371" s="93">
        <v>22247.723999999998</v>
      </c>
      <c r="W1371" s="12">
        <v>62669.798999999999</v>
      </c>
      <c r="X1371" s="12">
        <f>(+X1226+X1295)</f>
        <v>39886.99</v>
      </c>
      <c r="Y1371" s="12">
        <f t="shared" si="450"/>
        <v>80290.850999999995</v>
      </c>
    </row>
    <row r="1372" spans="1:27" x14ac:dyDescent="0.2">
      <c r="A1372" s="112"/>
      <c r="B1372" s="67"/>
      <c r="R1372" s="12"/>
      <c r="S1372" s="12"/>
      <c r="T1372" s="12"/>
      <c r="U1372" s="12"/>
      <c r="V1372" s="93"/>
      <c r="W1372" s="12"/>
      <c r="X1372" s="12"/>
      <c r="Y1372" s="12"/>
    </row>
    <row r="1373" spans="1:27" x14ac:dyDescent="0.2">
      <c r="A1373" s="224" t="s">
        <v>402</v>
      </c>
      <c r="B1373" s="67"/>
      <c r="R1373" s="12"/>
      <c r="S1373" s="12"/>
      <c r="T1373" s="12"/>
      <c r="U1373" s="12"/>
      <c r="V1373" s="93"/>
      <c r="W1373" s="12"/>
      <c r="X1373" s="12"/>
      <c r="Y1373" s="12"/>
    </row>
    <row r="1374" spans="1:27" x14ac:dyDescent="0.2">
      <c r="A1374" s="222" t="s">
        <v>171</v>
      </c>
      <c r="B1374" s="131" t="s">
        <v>191</v>
      </c>
      <c r="R1374" s="12">
        <f t="shared" ref="R1374:W1374" si="452">(+R1229+R1298)</f>
        <v>761.06099999999992</v>
      </c>
      <c r="S1374" s="12">
        <f t="shared" si="452"/>
        <v>742.51300000000003</v>
      </c>
      <c r="T1374" s="12">
        <f t="shared" si="452"/>
        <v>1903.492</v>
      </c>
      <c r="U1374" s="12">
        <f t="shared" si="452"/>
        <v>4439.826</v>
      </c>
      <c r="V1374" s="12">
        <f t="shared" si="452"/>
        <v>8398.9480000000003</v>
      </c>
      <c r="W1374" s="12">
        <f t="shared" si="452"/>
        <v>4757.37</v>
      </c>
      <c r="X1374" s="12">
        <f>(+X1229+X1298)</f>
        <v>3714.2080000000001</v>
      </c>
      <c r="Y1374" s="12">
        <f>+Y1229+Y1298</f>
        <v>1796.1590000000001</v>
      </c>
    </row>
    <row r="1375" spans="1:27" x14ac:dyDescent="0.2">
      <c r="A1375" s="222" t="s">
        <v>172</v>
      </c>
      <c r="B1375" s="131" t="s">
        <v>192</v>
      </c>
      <c r="R1375" s="12">
        <f t="shared" ref="R1375:W1375" si="453">(+R1230+R1299)</f>
        <v>0</v>
      </c>
      <c r="S1375" s="12">
        <f t="shared" si="453"/>
        <v>15.555</v>
      </c>
      <c r="T1375" s="12">
        <f t="shared" si="453"/>
        <v>11.178999999999998</v>
      </c>
      <c r="U1375" s="12">
        <f t="shared" si="453"/>
        <v>69.116</v>
      </c>
      <c r="V1375" s="12">
        <f t="shared" si="453"/>
        <v>21.776</v>
      </c>
      <c r="W1375" s="12">
        <f t="shared" si="453"/>
        <v>2.0640000000000001</v>
      </c>
      <c r="X1375" s="12">
        <f>(+X1230+X1299)</f>
        <v>4.8410000000000002</v>
      </c>
      <c r="Y1375" s="12">
        <f>+Y1230+Y1299</f>
        <v>17.297000000000001</v>
      </c>
    </row>
    <row r="1376" spans="1:27" x14ac:dyDescent="0.2">
      <c r="A1376" s="222" t="s">
        <v>173</v>
      </c>
      <c r="B1376" s="131" t="s">
        <v>193</v>
      </c>
      <c r="R1376" s="12">
        <f t="shared" ref="R1376:W1376" si="454">(+R1231+R1300)</f>
        <v>3901.3379999999997</v>
      </c>
      <c r="S1376" s="12">
        <f t="shared" si="454"/>
        <v>5613.2849999999999</v>
      </c>
      <c r="T1376" s="12">
        <f t="shared" si="454"/>
        <v>4585.2309999999998</v>
      </c>
      <c r="U1376" s="12">
        <f t="shared" si="454"/>
        <v>3527.8059999999996</v>
      </c>
      <c r="V1376" s="12">
        <f t="shared" si="454"/>
        <v>2883.3470000000002</v>
      </c>
      <c r="W1376" s="12">
        <f t="shared" si="454"/>
        <v>4851.8500000000004</v>
      </c>
      <c r="X1376" s="12">
        <f>(+X1231+X1300)</f>
        <v>5973.7839999999997</v>
      </c>
      <c r="Y1376" s="12">
        <f>+Y1231+Y1300</f>
        <v>1875.0329999999999</v>
      </c>
      <c r="AA1376" s="12">
        <f>SUM(AA1377:AA1384)</f>
        <v>99.999999999999986</v>
      </c>
    </row>
    <row r="1377" spans="1:27" x14ac:dyDescent="0.2">
      <c r="A1377" s="225" t="s">
        <v>413</v>
      </c>
      <c r="B1377" s="226" t="s">
        <v>421</v>
      </c>
      <c r="R1377" s="12"/>
      <c r="S1377" s="12"/>
      <c r="T1377" s="12"/>
      <c r="U1377" s="12"/>
      <c r="V1377" s="12"/>
      <c r="W1377" s="12"/>
      <c r="X1377" s="12"/>
      <c r="Y1377" s="12">
        <v>155.56</v>
      </c>
      <c r="AA1377" s="12">
        <f>+Y1377*100/Y$1376</f>
        <v>8.2963873169165563</v>
      </c>
    </row>
    <row r="1378" spans="1:27" ht="25.5" x14ac:dyDescent="0.2">
      <c r="A1378" s="225" t="s">
        <v>414</v>
      </c>
      <c r="B1378" s="226" t="s">
        <v>422</v>
      </c>
      <c r="R1378" s="12"/>
      <c r="S1378" s="12"/>
      <c r="T1378" s="12"/>
      <c r="U1378" s="12"/>
      <c r="V1378" s="12"/>
      <c r="W1378" s="12"/>
      <c r="X1378" s="12"/>
      <c r="Y1378" s="12"/>
      <c r="AA1378" s="12">
        <f t="shared" ref="AA1378:AA1384" si="455">+Y1378*100/Y$1376</f>
        <v>0</v>
      </c>
    </row>
    <row r="1379" spans="1:27" x14ac:dyDescent="0.2">
      <c r="A1379" s="225" t="s">
        <v>415</v>
      </c>
      <c r="B1379" s="203" t="s">
        <v>423</v>
      </c>
      <c r="R1379" s="12"/>
      <c r="S1379" s="12"/>
      <c r="T1379" s="12"/>
      <c r="U1379" s="12"/>
      <c r="V1379" s="12"/>
      <c r="W1379" s="12"/>
      <c r="X1379" s="12"/>
      <c r="Y1379" s="12"/>
      <c r="AA1379" s="12">
        <f t="shared" si="455"/>
        <v>0</v>
      </c>
    </row>
    <row r="1380" spans="1:27" x14ac:dyDescent="0.2">
      <c r="A1380" s="225" t="s">
        <v>416</v>
      </c>
      <c r="B1380" s="203" t="s">
        <v>424</v>
      </c>
      <c r="R1380" s="12"/>
      <c r="S1380" s="12"/>
      <c r="T1380" s="12"/>
      <c r="U1380" s="12"/>
      <c r="V1380" s="12"/>
      <c r="W1380" s="12"/>
      <c r="X1380" s="12"/>
      <c r="Y1380" s="12"/>
      <c r="AA1380" s="12">
        <f t="shared" si="455"/>
        <v>0</v>
      </c>
    </row>
    <row r="1381" spans="1:27" ht="38.25" x14ac:dyDescent="0.2">
      <c r="A1381" s="225" t="s">
        <v>417</v>
      </c>
      <c r="B1381" s="203" t="s">
        <v>425</v>
      </c>
      <c r="R1381" s="12"/>
      <c r="S1381" s="12"/>
      <c r="T1381" s="12"/>
      <c r="U1381" s="12"/>
      <c r="V1381" s="12"/>
      <c r="W1381" s="12"/>
      <c r="X1381" s="12"/>
      <c r="Y1381" s="12">
        <v>1458.538</v>
      </c>
      <c r="AA1381" s="12">
        <f t="shared" si="455"/>
        <v>77.787324276426062</v>
      </c>
    </row>
    <row r="1382" spans="1:27" x14ac:dyDescent="0.2">
      <c r="A1382" s="225" t="s">
        <v>418</v>
      </c>
      <c r="B1382" s="203" t="s">
        <v>426</v>
      </c>
      <c r="R1382" s="12"/>
      <c r="S1382" s="12"/>
      <c r="T1382" s="12"/>
      <c r="U1382" s="12"/>
      <c r="V1382" s="12"/>
      <c r="W1382" s="12"/>
      <c r="X1382" s="12"/>
      <c r="Y1382" s="12">
        <v>59.9</v>
      </c>
      <c r="AA1382" s="12">
        <f t="shared" si="455"/>
        <v>3.194610441522896</v>
      </c>
    </row>
    <row r="1383" spans="1:27" x14ac:dyDescent="0.2">
      <c r="A1383" s="225" t="s">
        <v>419</v>
      </c>
      <c r="B1383" s="203" t="s">
        <v>427</v>
      </c>
      <c r="R1383" s="12"/>
      <c r="S1383" s="12"/>
      <c r="T1383" s="12"/>
      <c r="U1383" s="12"/>
      <c r="V1383" s="12"/>
      <c r="W1383" s="12"/>
      <c r="X1383" s="12"/>
      <c r="Y1383" s="12">
        <v>11.525</v>
      </c>
      <c r="AA1383" s="12">
        <f t="shared" si="455"/>
        <v>0.61465584872372914</v>
      </c>
    </row>
    <row r="1384" spans="1:27" ht="38.25" x14ac:dyDescent="0.2">
      <c r="A1384" s="225" t="s">
        <v>420</v>
      </c>
      <c r="B1384" s="203" t="s">
        <v>428</v>
      </c>
      <c r="R1384" s="12"/>
      <c r="S1384" s="12"/>
      <c r="T1384" s="12"/>
      <c r="U1384" s="12"/>
      <c r="V1384" s="12"/>
      <c r="W1384" s="12"/>
      <c r="X1384" s="12"/>
      <c r="Y1384" s="12">
        <v>189.51</v>
      </c>
      <c r="AA1384" s="12">
        <f t="shared" si="455"/>
        <v>10.107022116410752</v>
      </c>
    </row>
    <row r="1385" spans="1:27" ht="25.5" x14ac:dyDescent="0.2">
      <c r="A1385" s="222" t="s">
        <v>403</v>
      </c>
      <c r="B1385" s="131" t="s">
        <v>353</v>
      </c>
      <c r="R1385" s="12">
        <f t="shared" ref="R1385:W1400" si="456">(+R1232+R1301)</f>
        <v>845.08999999999992</v>
      </c>
      <c r="S1385" s="12">
        <f t="shared" si="456"/>
        <v>1769.83</v>
      </c>
      <c r="T1385" s="12">
        <f t="shared" si="456"/>
        <v>1428.8720000000001</v>
      </c>
      <c r="U1385" s="12">
        <f t="shared" si="456"/>
        <v>869.41000000000008</v>
      </c>
      <c r="V1385" s="12">
        <f t="shared" si="456"/>
        <v>1187.2929999999999</v>
      </c>
      <c r="W1385" s="12">
        <f t="shared" si="456"/>
        <v>595.93799999999999</v>
      </c>
      <c r="X1385" s="12">
        <f>(+X1232+X1301)</f>
        <v>486.84800000000001</v>
      </c>
      <c r="Y1385" s="12">
        <f t="shared" ref="Y1385:Y1401" si="457">+Y1232+Y1301</f>
        <v>1072.9280000000001</v>
      </c>
    </row>
    <row r="1386" spans="1:27" ht="38.25" x14ac:dyDescent="0.2">
      <c r="A1386" s="222" t="s">
        <v>404</v>
      </c>
      <c r="B1386" s="131" t="s">
        <v>195</v>
      </c>
      <c r="R1386" s="12">
        <f t="shared" si="456"/>
        <v>541.03700000000003</v>
      </c>
      <c r="S1386" s="12">
        <f t="shared" si="456"/>
        <v>1021.355</v>
      </c>
      <c r="T1386" s="12">
        <f t="shared" si="456"/>
        <v>1643.3779999999999</v>
      </c>
      <c r="U1386" s="12">
        <f t="shared" si="456"/>
        <v>1314.2629999999999</v>
      </c>
      <c r="V1386" s="12">
        <f t="shared" si="456"/>
        <v>4432.7830000000004</v>
      </c>
      <c r="W1386" s="12">
        <f t="shared" si="456"/>
        <v>2335.6030000000001</v>
      </c>
      <c r="X1386" s="12">
        <f t="shared" ref="X1386:X1400" si="458">(+X1233+X1302)</f>
        <v>1008.067</v>
      </c>
      <c r="Y1386" s="12">
        <f t="shared" si="457"/>
        <v>2206.346</v>
      </c>
    </row>
    <row r="1387" spans="1:27" x14ac:dyDescent="0.2">
      <c r="A1387" s="222" t="s">
        <v>176</v>
      </c>
      <c r="B1387" s="131" t="s">
        <v>196</v>
      </c>
      <c r="R1387" s="12">
        <f t="shared" si="456"/>
        <v>7.3090000000000002</v>
      </c>
      <c r="S1387" s="12">
        <f t="shared" si="456"/>
        <v>17.88</v>
      </c>
      <c r="T1387" s="12">
        <f t="shared" si="456"/>
        <v>33.728000000000002</v>
      </c>
      <c r="U1387" s="12">
        <f t="shared" si="456"/>
        <v>21.076999999999998</v>
      </c>
      <c r="V1387" s="12">
        <f t="shared" si="456"/>
        <v>3.1179999999999999</v>
      </c>
      <c r="W1387" s="12">
        <f t="shared" si="456"/>
        <v>225.61699999999999</v>
      </c>
      <c r="X1387" s="12">
        <f t="shared" si="458"/>
        <v>103.104</v>
      </c>
      <c r="Y1387" s="12">
        <f t="shared" si="457"/>
        <v>620.721</v>
      </c>
    </row>
    <row r="1388" spans="1:27" x14ac:dyDescent="0.2">
      <c r="A1388" s="222" t="s">
        <v>177</v>
      </c>
      <c r="B1388" s="131" t="s">
        <v>197</v>
      </c>
      <c r="R1388" s="12">
        <f t="shared" si="456"/>
        <v>128.45600000000002</v>
      </c>
      <c r="S1388" s="12">
        <f t="shared" si="456"/>
        <v>107.70399999999999</v>
      </c>
      <c r="T1388" s="12">
        <f t="shared" si="456"/>
        <v>54.103000000000002</v>
      </c>
      <c r="U1388" s="12">
        <f t="shared" si="456"/>
        <v>57.170999999999999</v>
      </c>
      <c r="V1388" s="12">
        <f t="shared" si="456"/>
        <v>94.016999999999996</v>
      </c>
      <c r="W1388" s="12">
        <f t="shared" si="456"/>
        <v>1383.4739999999999</v>
      </c>
      <c r="X1388" s="12">
        <f t="shared" si="458"/>
        <v>1245.624</v>
      </c>
      <c r="Y1388" s="12">
        <f t="shared" si="457"/>
        <v>9.8219999999999992</v>
      </c>
    </row>
    <row r="1389" spans="1:27" x14ac:dyDescent="0.2">
      <c r="A1389" s="222" t="s">
        <v>178</v>
      </c>
      <c r="B1389" s="131" t="s">
        <v>198</v>
      </c>
      <c r="R1389" s="12">
        <f t="shared" si="456"/>
        <v>3456.759</v>
      </c>
      <c r="S1389" s="12">
        <f t="shared" si="456"/>
        <v>3724.645</v>
      </c>
      <c r="T1389" s="12">
        <f t="shared" si="456"/>
        <v>195.07999999999998</v>
      </c>
      <c r="U1389" s="12">
        <f t="shared" si="456"/>
        <v>1418.001</v>
      </c>
      <c r="V1389" s="12">
        <f t="shared" si="456"/>
        <v>960.03899999999999</v>
      </c>
      <c r="W1389" s="12">
        <f t="shared" si="456"/>
        <v>558.48099999999999</v>
      </c>
      <c r="X1389" s="12">
        <f t="shared" si="458"/>
        <v>538.67700000000002</v>
      </c>
      <c r="Y1389" s="12">
        <f t="shared" si="457"/>
        <v>403.947</v>
      </c>
    </row>
    <row r="1390" spans="1:27" x14ac:dyDescent="0.2">
      <c r="A1390" s="222" t="s">
        <v>179</v>
      </c>
      <c r="B1390" s="131" t="s">
        <v>199</v>
      </c>
      <c r="R1390" s="12">
        <f t="shared" si="456"/>
        <v>5.2279999999999998</v>
      </c>
      <c r="S1390" s="12">
        <f t="shared" si="456"/>
        <v>0</v>
      </c>
      <c r="T1390" s="12">
        <f t="shared" si="456"/>
        <v>0.28499999999999998</v>
      </c>
      <c r="U1390" s="12">
        <f t="shared" si="456"/>
        <v>0</v>
      </c>
      <c r="V1390" s="12">
        <f t="shared" si="456"/>
        <v>0</v>
      </c>
      <c r="W1390" s="12">
        <f t="shared" si="456"/>
        <v>0.2</v>
      </c>
      <c r="X1390" s="12">
        <f t="shared" si="458"/>
        <v>0</v>
      </c>
      <c r="Y1390" s="12">
        <f t="shared" si="457"/>
        <v>4.7190000000000003</v>
      </c>
    </row>
    <row r="1391" spans="1:27" x14ac:dyDescent="0.2">
      <c r="A1391" s="222" t="s">
        <v>180</v>
      </c>
      <c r="B1391" s="131" t="s">
        <v>200</v>
      </c>
      <c r="R1391" s="12">
        <f t="shared" si="456"/>
        <v>20</v>
      </c>
      <c r="S1391" s="12">
        <f t="shared" si="456"/>
        <v>41.51</v>
      </c>
      <c r="T1391" s="12">
        <f t="shared" si="456"/>
        <v>17.141999999999999</v>
      </c>
      <c r="U1391" s="12">
        <f t="shared" si="456"/>
        <v>0</v>
      </c>
      <c r="V1391" s="12">
        <f t="shared" si="456"/>
        <v>2.593</v>
      </c>
      <c r="W1391" s="12">
        <f t="shared" si="456"/>
        <v>2.593</v>
      </c>
      <c r="X1391" s="12">
        <f t="shared" si="458"/>
        <v>0.317</v>
      </c>
      <c r="Y1391" s="12">
        <f t="shared" si="457"/>
        <v>4.077</v>
      </c>
    </row>
    <row r="1392" spans="1:27" x14ac:dyDescent="0.2">
      <c r="A1392" s="222" t="s">
        <v>181</v>
      </c>
      <c r="B1392" s="131" t="s">
        <v>201</v>
      </c>
      <c r="R1392" s="12">
        <f t="shared" si="456"/>
        <v>0</v>
      </c>
      <c r="S1392" s="12">
        <f t="shared" si="456"/>
        <v>0</v>
      </c>
      <c r="T1392" s="12">
        <f t="shared" si="456"/>
        <v>0</v>
      </c>
      <c r="U1392" s="12">
        <f t="shared" si="456"/>
        <v>4.8</v>
      </c>
      <c r="V1392" s="12">
        <f t="shared" si="456"/>
        <v>0</v>
      </c>
      <c r="W1392" s="12">
        <f t="shared" si="456"/>
        <v>0</v>
      </c>
      <c r="X1392" s="12">
        <f t="shared" si="458"/>
        <v>0</v>
      </c>
      <c r="Y1392" s="12">
        <f t="shared" si="457"/>
        <v>0</v>
      </c>
    </row>
    <row r="1393" spans="1:27" x14ac:dyDescent="0.2">
      <c r="A1393" s="222" t="s">
        <v>182</v>
      </c>
      <c r="B1393" s="131" t="s">
        <v>202</v>
      </c>
      <c r="R1393" s="12">
        <f t="shared" si="456"/>
        <v>88.250999999999991</v>
      </c>
      <c r="S1393" s="12">
        <f t="shared" si="456"/>
        <v>150.006</v>
      </c>
      <c r="T1393" s="12">
        <f t="shared" si="456"/>
        <v>5.9409999999999998</v>
      </c>
      <c r="U1393" s="12">
        <f t="shared" si="456"/>
        <v>737.197</v>
      </c>
      <c r="V1393" s="12">
        <f t="shared" si="456"/>
        <v>700.12400000000002</v>
      </c>
      <c r="W1393" s="12">
        <f t="shared" si="456"/>
        <v>3.0219999999999998</v>
      </c>
      <c r="X1393" s="12">
        <f t="shared" si="458"/>
        <v>4.2350000000000003</v>
      </c>
      <c r="Y1393" s="12">
        <f t="shared" si="457"/>
        <v>0.86899999999999999</v>
      </c>
    </row>
    <row r="1394" spans="1:27" x14ac:dyDescent="0.2">
      <c r="A1394" s="222" t="s">
        <v>183</v>
      </c>
      <c r="B1394" s="131" t="s">
        <v>203</v>
      </c>
      <c r="R1394" s="12">
        <f t="shared" si="456"/>
        <v>170.529</v>
      </c>
      <c r="S1394" s="12">
        <f t="shared" si="456"/>
        <v>1.2309999999999999</v>
      </c>
      <c r="T1394" s="12">
        <f t="shared" si="456"/>
        <v>12.7</v>
      </c>
      <c r="U1394" s="12">
        <f t="shared" si="456"/>
        <v>1.329</v>
      </c>
      <c r="V1394" s="12">
        <f t="shared" si="456"/>
        <v>7.0970000000000004</v>
      </c>
      <c r="W1394" s="12">
        <f t="shared" si="456"/>
        <v>78.027000000000001</v>
      </c>
      <c r="X1394" s="12">
        <f t="shared" si="458"/>
        <v>0.97899999999999998</v>
      </c>
      <c r="Y1394" s="12">
        <f t="shared" si="457"/>
        <v>19.709</v>
      </c>
    </row>
    <row r="1395" spans="1:27" ht="25.5" x14ac:dyDescent="0.2">
      <c r="A1395" s="222" t="s">
        <v>184</v>
      </c>
      <c r="B1395" s="131" t="s">
        <v>204</v>
      </c>
      <c r="R1395" s="12">
        <f t="shared" si="456"/>
        <v>7.91</v>
      </c>
      <c r="S1395" s="12">
        <f t="shared" si="456"/>
        <v>3.0389999999999997</v>
      </c>
      <c r="T1395" s="12">
        <f t="shared" si="456"/>
        <v>2.754</v>
      </c>
      <c r="U1395" s="12">
        <f t="shared" si="456"/>
        <v>2.544</v>
      </c>
      <c r="V1395" s="12">
        <f t="shared" si="456"/>
        <v>3.0950000000000002</v>
      </c>
      <c r="W1395" s="12">
        <f t="shared" si="456"/>
        <v>0.75</v>
      </c>
      <c r="X1395" s="12">
        <f t="shared" si="458"/>
        <v>0.12</v>
      </c>
      <c r="Y1395" s="12">
        <f t="shared" si="457"/>
        <v>0.2</v>
      </c>
    </row>
    <row r="1396" spans="1:27" x14ac:dyDescent="0.2">
      <c r="A1396" s="222" t="s">
        <v>406</v>
      </c>
      <c r="B1396" s="131" t="s">
        <v>205</v>
      </c>
      <c r="R1396" s="12">
        <f t="shared" si="456"/>
        <v>18326.947</v>
      </c>
      <c r="S1396" s="12">
        <f t="shared" si="456"/>
        <v>8397.2119999999995</v>
      </c>
      <c r="T1396" s="12">
        <f t="shared" si="456"/>
        <v>4357.5649999999996</v>
      </c>
      <c r="U1396" s="12">
        <f t="shared" si="456"/>
        <v>3240.9450000000002</v>
      </c>
      <c r="V1396" s="12">
        <f t="shared" si="456"/>
        <v>296.85500000000002</v>
      </c>
      <c r="W1396" s="12">
        <f t="shared" si="456"/>
        <v>1035.1099999999999</v>
      </c>
      <c r="X1396" s="12">
        <f t="shared" si="458"/>
        <v>7593.3710000000001</v>
      </c>
      <c r="Y1396" s="12">
        <f t="shared" si="457"/>
        <v>2924.5460000000003</v>
      </c>
    </row>
    <row r="1397" spans="1:27" x14ac:dyDescent="0.2">
      <c r="A1397" s="222" t="s">
        <v>186</v>
      </c>
      <c r="B1397" s="131" t="s">
        <v>206</v>
      </c>
      <c r="R1397" s="12">
        <f t="shared" si="456"/>
        <v>0.89200000000000002</v>
      </c>
      <c r="S1397" s="12">
        <f t="shared" si="456"/>
        <v>3.5</v>
      </c>
      <c r="T1397" s="12">
        <f t="shared" si="456"/>
        <v>9.5760000000000005</v>
      </c>
      <c r="U1397" s="12">
        <f t="shared" si="456"/>
        <v>3.6</v>
      </c>
      <c r="V1397" s="12">
        <f t="shared" si="456"/>
        <v>7.8090000000000002</v>
      </c>
      <c r="W1397" s="12">
        <f t="shared" si="456"/>
        <v>36.828000000000003</v>
      </c>
      <c r="X1397" s="12">
        <f t="shared" si="458"/>
        <v>377.65100000000001</v>
      </c>
      <c r="Y1397" s="12">
        <f t="shared" si="457"/>
        <v>38.831000000000003</v>
      </c>
    </row>
    <row r="1398" spans="1:27" x14ac:dyDescent="0.2">
      <c r="A1398" s="222" t="s">
        <v>187</v>
      </c>
      <c r="B1398" s="131" t="s">
        <v>207</v>
      </c>
      <c r="R1398" s="12">
        <f t="shared" si="456"/>
        <v>61.902000000000001</v>
      </c>
      <c r="S1398" s="12">
        <f t="shared" si="456"/>
        <v>13.440999999999999</v>
      </c>
      <c r="T1398" s="12">
        <f t="shared" si="456"/>
        <v>1.1200000000000001</v>
      </c>
      <c r="U1398" s="12">
        <f t="shared" si="456"/>
        <v>3.29</v>
      </c>
      <c r="V1398" s="12">
        <f t="shared" si="456"/>
        <v>5.4480000000000004</v>
      </c>
      <c r="W1398" s="12">
        <f t="shared" si="456"/>
        <v>6.6589999999999998</v>
      </c>
      <c r="X1398" s="12">
        <f t="shared" si="458"/>
        <v>0</v>
      </c>
      <c r="Y1398" s="12">
        <f t="shared" si="457"/>
        <v>0</v>
      </c>
    </row>
    <row r="1399" spans="1:27" x14ac:dyDescent="0.2">
      <c r="A1399" s="222" t="s">
        <v>407</v>
      </c>
      <c r="B1399" s="131" t="s">
        <v>208</v>
      </c>
      <c r="R1399" s="12">
        <f t="shared" si="456"/>
        <v>7.3999999999999996E-2</v>
      </c>
      <c r="S1399" s="12">
        <f t="shared" si="456"/>
        <v>0</v>
      </c>
      <c r="T1399" s="12">
        <f t="shared" si="456"/>
        <v>0</v>
      </c>
      <c r="U1399" s="12">
        <f t="shared" si="456"/>
        <v>0</v>
      </c>
      <c r="V1399" s="12">
        <f t="shared" si="456"/>
        <v>0</v>
      </c>
      <c r="W1399" s="12">
        <f t="shared" si="456"/>
        <v>0</v>
      </c>
      <c r="X1399" s="12">
        <f t="shared" si="458"/>
        <v>0</v>
      </c>
      <c r="Y1399" s="12">
        <f t="shared" si="457"/>
        <v>0</v>
      </c>
    </row>
    <row r="1400" spans="1:27" x14ac:dyDescent="0.2">
      <c r="A1400" s="222" t="s">
        <v>189</v>
      </c>
      <c r="B1400" s="131" t="s">
        <v>209</v>
      </c>
      <c r="R1400" s="12">
        <f t="shared" si="456"/>
        <v>4.4210000000000003</v>
      </c>
      <c r="S1400" s="12">
        <f t="shared" si="456"/>
        <v>0</v>
      </c>
      <c r="T1400" s="12">
        <f t="shared" si="456"/>
        <v>0</v>
      </c>
      <c r="U1400" s="12">
        <f t="shared" si="456"/>
        <v>0</v>
      </c>
      <c r="V1400" s="12">
        <f t="shared" si="456"/>
        <v>7.6310000000000002</v>
      </c>
      <c r="W1400" s="12">
        <f t="shared" si="456"/>
        <v>0</v>
      </c>
      <c r="X1400" s="12">
        <f t="shared" si="458"/>
        <v>0</v>
      </c>
      <c r="Y1400" s="12">
        <f t="shared" si="457"/>
        <v>0.5</v>
      </c>
    </row>
    <row r="1401" spans="1:27" x14ac:dyDescent="0.2">
      <c r="A1401" s="223" t="s">
        <v>3</v>
      </c>
      <c r="B1401" s="67"/>
      <c r="R1401" s="12">
        <v>28327.204000000002</v>
      </c>
      <c r="S1401" s="12">
        <v>21622.705999999998</v>
      </c>
      <c r="T1401" s="12">
        <v>14262.145999999999</v>
      </c>
      <c r="U1401" s="12">
        <v>15710.375</v>
      </c>
      <c r="V1401" s="132">
        <v>19011.973000000005</v>
      </c>
      <c r="W1401" s="12">
        <v>15873.586000000003</v>
      </c>
      <c r="X1401" s="12">
        <f>(SUM(X1374:X1400))</f>
        <v>21051.826000000001</v>
      </c>
      <c r="Y1401" s="12">
        <f t="shared" si="457"/>
        <v>10995.704</v>
      </c>
    </row>
    <row r="1402" spans="1:27" x14ac:dyDescent="0.2">
      <c r="A1402" s="112"/>
      <c r="B1402" s="67"/>
      <c r="R1402" s="12"/>
      <c r="S1402" s="12"/>
      <c r="T1402" s="12"/>
      <c r="U1402" s="12"/>
      <c r="V1402" s="132"/>
      <c r="W1402" s="12"/>
      <c r="X1402" s="12"/>
      <c r="Y1402" s="12"/>
    </row>
    <row r="1403" spans="1:27" x14ac:dyDescent="0.2">
      <c r="A1403" s="112" t="s">
        <v>429</v>
      </c>
      <c r="B1403" s="67"/>
      <c r="R1403" s="12"/>
      <c r="S1403" s="12"/>
      <c r="T1403" s="12"/>
      <c r="U1403" s="12"/>
      <c r="V1403" s="132"/>
      <c r="W1403" s="12"/>
      <c r="X1403" s="12"/>
      <c r="Y1403" s="12"/>
    </row>
    <row r="1404" spans="1:27" x14ac:dyDescent="0.2">
      <c r="A1404" s="222" t="s">
        <v>171</v>
      </c>
      <c r="B1404" s="131" t="s">
        <v>191</v>
      </c>
      <c r="R1404" s="12">
        <v>2131.953</v>
      </c>
      <c r="S1404" s="12">
        <v>5467.0120000000006</v>
      </c>
      <c r="T1404" s="12">
        <v>3759.4960000000001</v>
      </c>
      <c r="U1404" s="12">
        <v>10192.828</v>
      </c>
      <c r="V1404" s="132">
        <v>16475.490000000002</v>
      </c>
      <c r="W1404" s="12">
        <v>9048.473</v>
      </c>
      <c r="X1404" s="12">
        <f>(+X1251+X1320)</f>
        <v>9990.0619999999999</v>
      </c>
      <c r="Y1404" s="12">
        <f t="shared" ref="Y1404:Z1406" si="459">+Y1251+Y1320</f>
        <v>3196.9780000000001</v>
      </c>
      <c r="Z1404" s="12">
        <f t="shared" si="459"/>
        <v>2963.4430000000002</v>
      </c>
    </row>
    <row r="1405" spans="1:27" x14ac:dyDescent="0.2">
      <c r="A1405" s="222" t="s">
        <v>172</v>
      </c>
      <c r="B1405" s="131" t="s">
        <v>192</v>
      </c>
      <c r="R1405" s="12">
        <v>309.596</v>
      </c>
      <c r="S1405" s="12">
        <v>188.00800000000001</v>
      </c>
      <c r="T1405" s="12">
        <v>318.10900000000004</v>
      </c>
      <c r="U1405" s="12">
        <v>692.92499999999995</v>
      </c>
      <c r="V1405" s="132">
        <v>73.646999999999991</v>
      </c>
      <c r="W1405" s="12">
        <v>153.99</v>
      </c>
      <c r="X1405" s="12">
        <f>(+X1252+X1321)</f>
        <v>12.489000000000001</v>
      </c>
      <c r="Y1405" s="12">
        <f t="shared" si="459"/>
        <v>418.90699999999998</v>
      </c>
      <c r="Z1405" s="12">
        <f t="shared" si="459"/>
        <v>123.423</v>
      </c>
    </row>
    <row r="1406" spans="1:27" x14ac:dyDescent="0.2">
      <c r="A1406" s="222" t="s">
        <v>173</v>
      </c>
      <c r="B1406" s="131" t="s">
        <v>193</v>
      </c>
      <c r="R1406" s="12">
        <v>29734.606</v>
      </c>
      <c r="S1406" s="12">
        <v>26040.171000000002</v>
      </c>
      <c r="T1406" s="12">
        <v>32340.167000000001</v>
      </c>
      <c r="U1406" s="12">
        <v>27192.172999999999</v>
      </c>
      <c r="V1406" s="132">
        <v>20294.471999999998</v>
      </c>
      <c r="W1406" s="12">
        <v>16872.482</v>
      </c>
      <c r="X1406" s="12">
        <f>(+X1253+X1322)</f>
        <v>33870.644999999997</v>
      </c>
      <c r="Y1406" s="12">
        <f t="shared" si="459"/>
        <v>22810.827000000001</v>
      </c>
      <c r="Z1406" s="12">
        <f t="shared" si="459"/>
        <v>18958.486000000001</v>
      </c>
      <c r="AA1406" s="12">
        <f>SUM(AA1407:AA1414)</f>
        <v>100.00000000000001</v>
      </c>
    </row>
    <row r="1407" spans="1:27" x14ac:dyDescent="0.2">
      <c r="A1407" s="225" t="s">
        <v>413</v>
      </c>
      <c r="B1407" s="226" t="s">
        <v>421</v>
      </c>
      <c r="R1407" s="12"/>
      <c r="S1407" s="12"/>
      <c r="T1407" s="12"/>
      <c r="U1407" s="12"/>
      <c r="V1407" s="132"/>
      <c r="W1407" s="12"/>
      <c r="X1407" s="12"/>
      <c r="Y1407" s="12">
        <v>8114.6820000000007</v>
      </c>
      <c r="AA1407" s="12">
        <f>+Y1407*100/Y$1406</f>
        <v>35.573817643700515</v>
      </c>
    </row>
    <row r="1408" spans="1:27" ht="25.5" x14ac:dyDescent="0.2">
      <c r="A1408" s="225" t="s">
        <v>414</v>
      </c>
      <c r="B1408" s="226" t="s">
        <v>422</v>
      </c>
      <c r="R1408" s="12"/>
      <c r="S1408" s="12"/>
      <c r="T1408" s="12"/>
      <c r="U1408" s="12"/>
      <c r="V1408" s="132"/>
      <c r="W1408" s="12"/>
      <c r="X1408" s="12"/>
      <c r="Y1408" s="12">
        <v>273.65799999999996</v>
      </c>
      <c r="AA1408" s="12">
        <f t="shared" ref="AA1408:AA1414" si="460">+Y1408*100/Y$1406</f>
        <v>1.1996846935887064</v>
      </c>
    </row>
    <row r="1409" spans="1:27" x14ac:dyDescent="0.2">
      <c r="A1409" s="225" t="s">
        <v>415</v>
      </c>
      <c r="B1409" s="203" t="s">
        <v>423</v>
      </c>
      <c r="R1409" s="12"/>
      <c r="S1409" s="12"/>
      <c r="T1409" s="12"/>
      <c r="U1409" s="12"/>
      <c r="V1409" s="132"/>
      <c r="W1409" s="12"/>
      <c r="X1409" s="12"/>
      <c r="Y1409" s="12">
        <v>92</v>
      </c>
      <c r="AA1409" s="12">
        <f t="shared" si="460"/>
        <v>0.40331724930446405</v>
      </c>
    </row>
    <row r="1410" spans="1:27" x14ac:dyDescent="0.2">
      <c r="A1410" s="225" t="s">
        <v>416</v>
      </c>
      <c r="B1410" s="203" t="s">
        <v>424</v>
      </c>
      <c r="R1410" s="12"/>
      <c r="S1410" s="12"/>
      <c r="T1410" s="12"/>
      <c r="U1410" s="12"/>
      <c r="V1410" s="132"/>
      <c r="W1410" s="12"/>
      <c r="X1410" s="12"/>
      <c r="Y1410" s="12">
        <v>782.14200000000005</v>
      </c>
      <c r="AA1410" s="12">
        <f t="shared" si="460"/>
        <v>3.4288191304944799</v>
      </c>
    </row>
    <row r="1411" spans="1:27" ht="38.25" x14ac:dyDescent="0.2">
      <c r="A1411" s="225" t="s">
        <v>417</v>
      </c>
      <c r="B1411" s="203" t="s">
        <v>425</v>
      </c>
      <c r="R1411" s="12"/>
      <c r="S1411" s="12"/>
      <c r="T1411" s="12"/>
      <c r="U1411" s="12"/>
      <c r="V1411" s="132"/>
      <c r="W1411" s="12"/>
      <c r="X1411" s="12"/>
      <c r="Y1411" s="12">
        <v>9491.6039999999994</v>
      </c>
      <c r="AA1411" s="12">
        <f t="shared" si="460"/>
        <v>41.610082790948347</v>
      </c>
    </row>
    <row r="1412" spans="1:27" x14ac:dyDescent="0.2">
      <c r="A1412" s="225" t="s">
        <v>418</v>
      </c>
      <c r="B1412" s="203" t="s">
        <v>426</v>
      </c>
      <c r="R1412" s="12"/>
      <c r="S1412" s="12"/>
      <c r="T1412" s="12"/>
      <c r="U1412" s="12"/>
      <c r="V1412" s="132"/>
      <c r="W1412" s="12"/>
      <c r="X1412" s="12"/>
      <c r="Y1412" s="12">
        <v>351.99299999999999</v>
      </c>
      <c r="AA1412" s="12">
        <f t="shared" si="460"/>
        <v>1.5430961797220242</v>
      </c>
    </row>
    <row r="1413" spans="1:27" x14ac:dyDescent="0.2">
      <c r="A1413" s="225" t="s">
        <v>419</v>
      </c>
      <c r="B1413" s="203" t="s">
        <v>427</v>
      </c>
      <c r="R1413" s="12"/>
      <c r="S1413" s="12"/>
      <c r="T1413" s="12"/>
      <c r="U1413" s="12"/>
      <c r="V1413" s="132"/>
      <c r="W1413" s="12"/>
      <c r="X1413" s="12"/>
      <c r="Y1413" s="12">
        <v>306.411</v>
      </c>
      <c r="AA1413" s="12">
        <f t="shared" si="460"/>
        <v>1.3432700182242405</v>
      </c>
    </row>
    <row r="1414" spans="1:27" ht="38.25" x14ac:dyDescent="0.2">
      <c r="A1414" s="225" t="s">
        <v>420</v>
      </c>
      <c r="B1414" s="203" t="s">
        <v>428</v>
      </c>
      <c r="R1414" s="12"/>
      <c r="S1414" s="12"/>
      <c r="T1414" s="12"/>
      <c r="U1414" s="12"/>
      <c r="V1414" s="132"/>
      <c r="W1414" s="12"/>
      <c r="X1414" s="12"/>
      <c r="Y1414" s="12">
        <v>3398.3369999999995</v>
      </c>
      <c r="AA1414" s="12">
        <f t="shared" si="460"/>
        <v>14.897912294017219</v>
      </c>
    </row>
    <row r="1415" spans="1:27" ht="25.5" x14ac:dyDescent="0.2">
      <c r="A1415" s="222" t="s">
        <v>403</v>
      </c>
      <c r="B1415" s="131" t="s">
        <v>353</v>
      </c>
      <c r="R1415" s="12">
        <v>7330.2860000000001</v>
      </c>
      <c r="S1415" s="12">
        <v>6969.9580000000005</v>
      </c>
      <c r="T1415" s="12">
        <v>6057.6090000000004</v>
      </c>
      <c r="U1415" s="12">
        <v>6460.0010000000002</v>
      </c>
      <c r="V1415" s="132">
        <v>4995.4459999999999</v>
      </c>
      <c r="W1415" s="12">
        <v>4215.7929999999997</v>
      </c>
      <c r="X1415" s="12">
        <f>(+X1254+X1323)</f>
        <v>5686.1409999999996</v>
      </c>
      <c r="Y1415" s="12">
        <f t="shared" ref="Y1415:Z1431" si="461">+Y1254+Y1323</f>
        <v>5060.8280000000004</v>
      </c>
      <c r="Z1415" s="12">
        <f t="shared" si="461"/>
        <v>2435.2780000000002</v>
      </c>
    </row>
    <row r="1416" spans="1:27" ht="38.25" x14ac:dyDescent="0.2">
      <c r="A1416" s="222" t="s">
        <v>404</v>
      </c>
      <c r="B1416" s="131" t="s">
        <v>195</v>
      </c>
      <c r="R1416" s="12">
        <v>38389.902000000002</v>
      </c>
      <c r="S1416" s="12">
        <v>28285.087999999996</v>
      </c>
      <c r="T1416" s="12">
        <v>26079.647000000001</v>
      </c>
      <c r="U1416" s="12">
        <v>37051.812000000005</v>
      </c>
      <c r="V1416" s="132">
        <v>39102.548000000003</v>
      </c>
      <c r="W1416" s="12">
        <v>34985.107000000004</v>
      </c>
      <c r="X1416" s="12">
        <f t="shared" ref="X1416:X1430" si="462">(+X1255+X1324)</f>
        <v>27805.402999999998</v>
      </c>
      <c r="Y1416" s="12">
        <f t="shared" si="461"/>
        <v>22587.517</v>
      </c>
      <c r="Z1416" s="12">
        <f t="shared" si="461"/>
        <v>17140.006999999998</v>
      </c>
    </row>
    <row r="1417" spans="1:27" x14ac:dyDescent="0.2">
      <c r="A1417" s="222" t="s">
        <v>176</v>
      </c>
      <c r="B1417" s="131" t="s">
        <v>196</v>
      </c>
      <c r="R1417" s="12">
        <v>639.31600000000003</v>
      </c>
      <c r="S1417" s="12">
        <v>617.02300000000002</v>
      </c>
      <c r="T1417" s="12">
        <v>169.619</v>
      </c>
      <c r="U1417" s="12">
        <v>108.01</v>
      </c>
      <c r="V1417" s="132">
        <v>186.292</v>
      </c>
      <c r="W1417" s="12">
        <v>755.21400000000006</v>
      </c>
      <c r="X1417" s="12">
        <f t="shared" si="462"/>
        <v>523.01499999999999</v>
      </c>
      <c r="Y1417" s="12">
        <f t="shared" si="461"/>
        <v>1274.0620000000001</v>
      </c>
      <c r="Z1417" s="12">
        <f t="shared" si="461"/>
        <v>891.95</v>
      </c>
    </row>
    <row r="1418" spans="1:27" x14ac:dyDescent="0.2">
      <c r="A1418" s="222" t="s">
        <v>177</v>
      </c>
      <c r="B1418" s="131" t="s">
        <v>197</v>
      </c>
      <c r="R1418" s="12">
        <v>558.79300000000001</v>
      </c>
      <c r="S1418" s="12">
        <v>2271.2289999999998</v>
      </c>
      <c r="T1418" s="12">
        <v>2363.558</v>
      </c>
      <c r="U1418" s="12">
        <v>2385.2719999999999</v>
      </c>
      <c r="V1418" s="132">
        <v>9598.6659999999993</v>
      </c>
      <c r="W1418" s="12">
        <v>6044.4030000000002</v>
      </c>
      <c r="X1418" s="12">
        <f t="shared" si="462"/>
        <v>4312.8879999999999</v>
      </c>
      <c r="Y1418" s="12">
        <f t="shared" si="461"/>
        <v>751.38900000000001</v>
      </c>
      <c r="Z1418" s="12">
        <f t="shared" si="461"/>
        <v>3129.1940000000004</v>
      </c>
    </row>
    <row r="1419" spans="1:27" x14ac:dyDescent="0.2">
      <c r="A1419" s="222" t="s">
        <v>178</v>
      </c>
      <c r="B1419" s="131" t="s">
        <v>198</v>
      </c>
      <c r="R1419" s="12">
        <v>20103.965</v>
      </c>
      <c r="S1419" s="12">
        <v>17007.565999999999</v>
      </c>
      <c r="T1419" s="12">
        <v>5123.4369999999999</v>
      </c>
      <c r="U1419" s="12">
        <v>13845.077000000001</v>
      </c>
      <c r="V1419" s="132">
        <v>4534.8900000000003</v>
      </c>
      <c r="W1419" s="12">
        <v>7195.2020000000002</v>
      </c>
      <c r="X1419" s="12">
        <f t="shared" si="462"/>
        <v>5481.8969999999999</v>
      </c>
      <c r="Y1419" s="12">
        <f t="shared" si="461"/>
        <v>7833.3279999999995</v>
      </c>
      <c r="Z1419" s="12">
        <f t="shared" si="461"/>
        <v>8711.744999999999</v>
      </c>
    </row>
    <row r="1420" spans="1:27" x14ac:dyDescent="0.2">
      <c r="A1420" s="222" t="s">
        <v>179</v>
      </c>
      <c r="B1420" s="131" t="s">
        <v>199</v>
      </c>
      <c r="R1420" s="12">
        <v>119.04300000000001</v>
      </c>
      <c r="S1420" s="12">
        <v>48.33</v>
      </c>
      <c r="T1420" s="12">
        <v>24</v>
      </c>
      <c r="U1420" s="12">
        <v>163.89</v>
      </c>
      <c r="V1420" s="132">
        <v>7.5330000000000004</v>
      </c>
      <c r="W1420" s="12">
        <v>7.6050000000000004</v>
      </c>
      <c r="X1420" s="12">
        <f t="shared" si="462"/>
        <v>29.623000000000001</v>
      </c>
      <c r="Y1420" s="12">
        <f t="shared" si="461"/>
        <v>26.302999999999997</v>
      </c>
      <c r="Z1420" s="12">
        <f t="shared" si="461"/>
        <v>27.071999999999999</v>
      </c>
    </row>
    <row r="1421" spans="1:27" x14ac:dyDescent="0.2">
      <c r="A1421" s="222" t="s">
        <v>180</v>
      </c>
      <c r="B1421" s="131" t="s">
        <v>200</v>
      </c>
      <c r="R1421" s="12">
        <v>39.695</v>
      </c>
      <c r="S1421" s="12">
        <v>58.866999999999997</v>
      </c>
      <c r="T1421" s="12">
        <v>130.68799999999999</v>
      </c>
      <c r="U1421" s="12">
        <v>36.613</v>
      </c>
      <c r="V1421" s="132">
        <v>40.536999999999999</v>
      </c>
      <c r="W1421" s="12">
        <v>29.84</v>
      </c>
      <c r="X1421" s="12">
        <f t="shared" si="462"/>
        <v>0.43099999999999999</v>
      </c>
      <c r="Y1421" s="12">
        <f t="shared" si="461"/>
        <v>13.099</v>
      </c>
      <c r="Z1421" s="12">
        <f t="shared" si="461"/>
        <v>39.073999999999998</v>
      </c>
    </row>
    <row r="1422" spans="1:27" x14ac:dyDescent="0.2">
      <c r="A1422" s="222" t="s">
        <v>181</v>
      </c>
      <c r="B1422" s="131" t="s">
        <v>201</v>
      </c>
      <c r="R1422" s="12">
        <v>5.8</v>
      </c>
      <c r="S1422" s="12">
        <v>2.0009999999999999</v>
      </c>
      <c r="T1422" s="12">
        <v>6</v>
      </c>
      <c r="U1422" s="12">
        <v>45.683</v>
      </c>
      <c r="V1422" s="132">
        <v>27.363</v>
      </c>
      <c r="W1422" s="12" t="s">
        <v>435</v>
      </c>
      <c r="X1422" s="12">
        <f t="shared" si="462"/>
        <v>0</v>
      </c>
      <c r="Y1422" s="12">
        <f t="shared" si="461"/>
        <v>0</v>
      </c>
      <c r="Z1422" s="12">
        <f t="shared" si="461"/>
        <v>0</v>
      </c>
    </row>
    <row r="1423" spans="1:27" x14ac:dyDescent="0.2">
      <c r="A1423" s="222" t="s">
        <v>182</v>
      </c>
      <c r="B1423" s="131" t="s">
        <v>202</v>
      </c>
      <c r="R1423" s="12">
        <v>504.81600000000003</v>
      </c>
      <c r="S1423" s="12">
        <v>471.98</v>
      </c>
      <c r="T1423" s="12">
        <v>892.09199999999998</v>
      </c>
      <c r="U1423" s="12">
        <v>1179.009</v>
      </c>
      <c r="V1423" s="132">
        <v>852.52099999999996</v>
      </c>
      <c r="W1423" s="12">
        <v>67.992000000000004</v>
      </c>
      <c r="X1423" s="12">
        <f t="shared" si="462"/>
        <v>378.15000000000003</v>
      </c>
      <c r="Y1423" s="12">
        <f t="shared" si="461"/>
        <v>697.80700000000002</v>
      </c>
      <c r="Z1423" s="12">
        <f t="shared" si="461"/>
        <v>611.63199999999995</v>
      </c>
    </row>
    <row r="1424" spans="1:27" x14ac:dyDescent="0.2">
      <c r="A1424" s="222" t="s">
        <v>183</v>
      </c>
      <c r="B1424" s="131" t="s">
        <v>203</v>
      </c>
      <c r="R1424" s="12">
        <v>294.37200000000001</v>
      </c>
      <c r="S1424" s="12">
        <v>77.975999999999999</v>
      </c>
      <c r="T1424" s="12">
        <v>175</v>
      </c>
      <c r="U1424" s="12">
        <v>111.07599999999999</v>
      </c>
      <c r="V1424" s="132">
        <v>63.037999999999997</v>
      </c>
      <c r="W1424" s="12">
        <v>180.99100000000001</v>
      </c>
      <c r="X1424" s="12">
        <f t="shared" si="462"/>
        <v>15.637</v>
      </c>
      <c r="Y1424" s="12">
        <f t="shared" si="461"/>
        <v>127.36599999999999</v>
      </c>
      <c r="Z1424" s="12">
        <f t="shared" si="461"/>
        <v>23.327999999999999</v>
      </c>
    </row>
    <row r="1425" spans="1:27" ht="25.5" x14ac:dyDescent="0.2">
      <c r="A1425" s="222" t="s">
        <v>184</v>
      </c>
      <c r="B1425" s="131" t="s">
        <v>204</v>
      </c>
      <c r="R1425" s="12">
        <v>39.01</v>
      </c>
      <c r="S1425" s="12">
        <v>65.801000000000002</v>
      </c>
      <c r="T1425" s="12">
        <v>104.736</v>
      </c>
      <c r="U1425" s="12">
        <v>22.249000000000002</v>
      </c>
      <c r="V1425" s="132">
        <v>10.573</v>
      </c>
      <c r="W1425" s="12">
        <v>60.734000000000002</v>
      </c>
      <c r="X1425" s="12">
        <f t="shared" si="462"/>
        <v>4.3639999999999999</v>
      </c>
      <c r="Y1425" s="12">
        <f t="shared" si="461"/>
        <v>16.744999999999997</v>
      </c>
      <c r="Z1425" s="12">
        <f t="shared" si="461"/>
        <v>0.91700000000000004</v>
      </c>
    </row>
    <row r="1426" spans="1:27" x14ac:dyDescent="0.2">
      <c r="A1426" s="222" t="s">
        <v>406</v>
      </c>
      <c r="B1426" s="131" t="s">
        <v>205</v>
      </c>
      <c r="R1426" s="12">
        <v>102504.783</v>
      </c>
      <c r="S1426" s="12">
        <v>113875.753</v>
      </c>
      <c r="T1426" s="12">
        <v>49620.840000000004</v>
      </c>
      <c r="U1426" s="12">
        <v>35579.945</v>
      </c>
      <c r="V1426" s="132">
        <v>27441.201999999997</v>
      </c>
      <c r="W1426" s="12">
        <v>72068.157000000007</v>
      </c>
      <c r="X1426" s="12">
        <f t="shared" si="462"/>
        <v>37661.879000000001</v>
      </c>
      <c r="Y1426" s="12">
        <f t="shared" si="461"/>
        <v>70338.656000000003</v>
      </c>
      <c r="Z1426" s="12">
        <f t="shared" si="461"/>
        <v>62100.320999999996</v>
      </c>
    </row>
    <row r="1427" spans="1:27" x14ac:dyDescent="0.2">
      <c r="A1427" s="222" t="s">
        <v>186</v>
      </c>
      <c r="B1427" s="131" t="s">
        <v>206</v>
      </c>
      <c r="R1427" s="12">
        <v>52.057000000000002</v>
      </c>
      <c r="S1427" s="12">
        <v>95.43</v>
      </c>
      <c r="T1427" s="12">
        <v>825</v>
      </c>
      <c r="U1427" s="12">
        <v>930.66899999999998</v>
      </c>
      <c r="V1427" s="132">
        <v>512.99299999999994</v>
      </c>
      <c r="W1427" s="12">
        <v>1185.0360000000001</v>
      </c>
      <c r="X1427" s="12">
        <f t="shared" si="462"/>
        <v>2473.8000000000002</v>
      </c>
      <c r="Y1427" s="12">
        <f t="shared" si="461"/>
        <v>2158.8589999999999</v>
      </c>
      <c r="Z1427" s="12">
        <f t="shared" si="461"/>
        <v>8590.6310000000012</v>
      </c>
    </row>
    <row r="1428" spans="1:27" x14ac:dyDescent="0.2">
      <c r="A1428" s="222" t="s">
        <v>187</v>
      </c>
      <c r="B1428" s="131" t="s">
        <v>207</v>
      </c>
      <c r="R1428" s="12">
        <v>561.43499999999995</v>
      </c>
      <c r="S1428" s="12">
        <v>163.15699999999998</v>
      </c>
      <c r="T1428" s="12">
        <v>144.73099999999999</v>
      </c>
      <c r="U1428" s="12">
        <v>155.672</v>
      </c>
      <c r="V1428" s="132">
        <v>56.02</v>
      </c>
      <c r="W1428" s="12">
        <v>82.325999999999993</v>
      </c>
      <c r="X1428" s="12">
        <f t="shared" si="462"/>
        <v>203.85400000000001</v>
      </c>
      <c r="Y1428" s="12">
        <f t="shared" si="461"/>
        <v>670.19899999999996</v>
      </c>
      <c r="Z1428" s="12">
        <f t="shared" si="461"/>
        <v>1356.318</v>
      </c>
    </row>
    <row r="1429" spans="1:27" x14ac:dyDescent="0.2">
      <c r="A1429" s="222" t="s">
        <v>407</v>
      </c>
      <c r="B1429" s="131" t="s">
        <v>208</v>
      </c>
      <c r="R1429" s="12">
        <v>42.382999999999996</v>
      </c>
      <c r="S1429" s="12">
        <v>1.3839999999999999</v>
      </c>
      <c r="T1429" s="12">
        <v>47</v>
      </c>
      <c r="U1429" s="12">
        <v>514.31700000000001</v>
      </c>
      <c r="V1429" s="132" t="s">
        <v>435</v>
      </c>
      <c r="W1429" s="12">
        <v>0</v>
      </c>
      <c r="X1429" s="12">
        <f t="shared" si="462"/>
        <v>113.28100000000001</v>
      </c>
      <c r="Y1429" s="12">
        <f t="shared" si="461"/>
        <v>27.762</v>
      </c>
      <c r="Z1429" s="12">
        <f t="shared" si="461"/>
        <v>179.58699999999999</v>
      </c>
    </row>
    <row r="1430" spans="1:27" x14ac:dyDescent="0.2">
      <c r="A1430" s="222" t="s">
        <v>189</v>
      </c>
      <c r="B1430" s="131" t="s">
        <v>209</v>
      </c>
      <c r="R1430" s="12">
        <v>10.343999999999999</v>
      </c>
      <c r="S1430" s="12">
        <v>1.325</v>
      </c>
      <c r="T1430" s="12">
        <v>1</v>
      </c>
      <c r="U1430" s="12">
        <v>37.186999999999998</v>
      </c>
      <c r="V1430" s="132">
        <v>7.6310000000000002</v>
      </c>
      <c r="W1430" s="12">
        <v>0</v>
      </c>
      <c r="X1430" s="12">
        <f t="shared" si="462"/>
        <v>5</v>
      </c>
      <c r="Y1430" s="12">
        <f t="shared" si="461"/>
        <v>40.69</v>
      </c>
      <c r="Z1430" s="12">
        <f t="shared" si="461"/>
        <v>22.83</v>
      </c>
    </row>
    <row r="1431" spans="1:27" x14ac:dyDescent="0.2">
      <c r="A1431" s="223" t="s">
        <v>3</v>
      </c>
      <c r="B1431" s="67"/>
      <c r="R1431" s="12">
        <v>203372.155</v>
      </c>
      <c r="S1431" s="12">
        <v>201708.05900000001</v>
      </c>
      <c r="T1431" s="12">
        <v>128182.92600000001</v>
      </c>
      <c r="U1431" s="12">
        <v>136704.408</v>
      </c>
      <c r="V1431" s="132">
        <v>124280.86199999998</v>
      </c>
      <c r="W1431" s="12">
        <v>152953.345</v>
      </c>
      <c r="X1431" s="12">
        <f>(SUM(X1404:X1430))</f>
        <v>128568.55900000001</v>
      </c>
      <c r="Y1431" s="12">
        <f t="shared" si="461"/>
        <v>138051.32199999999</v>
      </c>
      <c r="Z1431" s="12">
        <f t="shared" si="461"/>
        <v>127305.23599999999</v>
      </c>
    </row>
    <row r="1432" spans="1:27" x14ac:dyDescent="0.2">
      <c r="A1432" s="112"/>
      <c r="B1432" s="67"/>
      <c r="X1432" s="12"/>
      <c r="Y1432" s="12"/>
    </row>
    <row r="1433" spans="1:27" x14ac:dyDescent="0.2">
      <c r="A1433" s="112" t="s">
        <v>430</v>
      </c>
      <c r="B1433" s="67"/>
      <c r="X1433" s="12"/>
      <c r="Y1433" s="12"/>
      <c r="AA1433" s="3" t="s">
        <v>459</v>
      </c>
    </row>
    <row r="1434" spans="1:27" x14ac:dyDescent="0.2">
      <c r="A1434" s="112" t="s">
        <v>401</v>
      </c>
      <c r="B1434" s="67"/>
      <c r="X1434" s="12"/>
      <c r="Y1434" s="12"/>
    </row>
    <row r="1435" spans="1:27" x14ac:dyDescent="0.2">
      <c r="A1435" s="222" t="s">
        <v>171</v>
      </c>
      <c r="B1435" s="131" t="s">
        <v>191</v>
      </c>
      <c r="R1435" s="12">
        <v>176.03200000000001</v>
      </c>
      <c r="S1435" s="12">
        <v>222</v>
      </c>
      <c r="T1435" s="12">
        <v>157.166</v>
      </c>
      <c r="U1435" s="12">
        <v>209.923</v>
      </c>
      <c r="V1435" s="12">
        <v>134.977</v>
      </c>
      <c r="W1435" s="12">
        <v>183.084</v>
      </c>
      <c r="X1435" s="12">
        <v>479.28500000000003</v>
      </c>
      <c r="Y1435" s="12">
        <v>152.15129999999999</v>
      </c>
      <c r="AA1435" s="3">
        <f>+Y1435*100/Y1659</f>
        <v>27.874451538440397</v>
      </c>
    </row>
    <row r="1436" spans="1:27" x14ac:dyDescent="0.2">
      <c r="A1436" s="222" t="s">
        <v>172</v>
      </c>
      <c r="B1436" s="131" t="s">
        <v>192</v>
      </c>
      <c r="R1436" s="12">
        <v>3.9169999999999998</v>
      </c>
      <c r="S1436" s="12">
        <v>0.76200000000000001</v>
      </c>
      <c r="T1436" s="12">
        <v>0.34200000000000003</v>
      </c>
      <c r="U1436" s="12">
        <v>0.68600000000000005</v>
      </c>
      <c r="V1436" s="12">
        <v>0.93400000000000005</v>
      </c>
      <c r="W1436" s="12">
        <v>0.24399999999999999</v>
      </c>
      <c r="X1436" s="12">
        <v>4.7E-2</v>
      </c>
      <c r="Y1436" s="12">
        <v>5.3999999999999999E-2</v>
      </c>
    </row>
    <row r="1437" spans="1:27" x14ac:dyDescent="0.2">
      <c r="A1437" s="222" t="s">
        <v>173</v>
      </c>
      <c r="B1437" s="131" t="s">
        <v>193</v>
      </c>
      <c r="R1437" s="12">
        <v>7332.2259999999997</v>
      </c>
      <c r="S1437" s="12">
        <v>8947.33</v>
      </c>
      <c r="T1437" s="12">
        <v>10265.736999999999</v>
      </c>
      <c r="U1437" s="12">
        <v>8674.2430000000004</v>
      </c>
      <c r="V1437" s="12">
        <v>11836.029</v>
      </c>
      <c r="W1437" s="12">
        <v>10995.717000000001</v>
      </c>
      <c r="X1437" s="12">
        <v>12086.824000000001</v>
      </c>
      <c r="Y1437" s="12">
        <v>13088.746800000001</v>
      </c>
      <c r="AA1437" s="3">
        <f>+Y1437*100/Y1660</f>
        <v>38.804446416825378</v>
      </c>
    </row>
    <row r="1438" spans="1:27" x14ac:dyDescent="0.2">
      <c r="A1438" s="225" t="s">
        <v>413</v>
      </c>
      <c r="B1438" s="226" t="s">
        <v>421</v>
      </c>
      <c r="R1438" s="12"/>
      <c r="S1438" s="12"/>
      <c r="T1438" s="12"/>
      <c r="U1438" s="12"/>
      <c r="V1438" s="93"/>
      <c r="W1438" s="12"/>
      <c r="X1438" s="12"/>
      <c r="Y1438" s="12">
        <v>1791.9457</v>
      </c>
      <c r="AA1438" s="12">
        <f>+Y1438*100/Y$1437</f>
        <v>13.690735464452564</v>
      </c>
    </row>
    <row r="1439" spans="1:27" ht="25.5" x14ac:dyDescent="0.2">
      <c r="A1439" s="225" t="s">
        <v>414</v>
      </c>
      <c r="B1439" s="226" t="s">
        <v>422</v>
      </c>
      <c r="R1439" s="12"/>
      <c r="S1439" s="12"/>
      <c r="T1439" s="12"/>
      <c r="U1439" s="12"/>
      <c r="V1439" s="93"/>
      <c r="W1439" s="12"/>
      <c r="X1439" s="12"/>
      <c r="Y1439" s="12">
        <v>102.29100000000001</v>
      </c>
      <c r="AA1439" s="12">
        <f t="shared" ref="AA1439:AA1445" si="463">+Y1439*100/Y$1437</f>
        <v>0.78151867067976288</v>
      </c>
    </row>
    <row r="1440" spans="1:27" x14ac:dyDescent="0.2">
      <c r="A1440" s="225" t="s">
        <v>415</v>
      </c>
      <c r="B1440" s="203" t="s">
        <v>423</v>
      </c>
      <c r="R1440" s="12"/>
      <c r="S1440" s="12"/>
      <c r="T1440" s="12"/>
      <c r="U1440" s="12"/>
      <c r="V1440" s="93"/>
      <c r="W1440" s="12"/>
      <c r="X1440" s="12"/>
      <c r="Y1440" s="12">
        <v>2.7589000000000001</v>
      </c>
      <c r="AA1440" s="12">
        <f t="shared" si="463"/>
        <v>2.1078412182287763E-2</v>
      </c>
    </row>
    <row r="1441" spans="1:27" x14ac:dyDescent="0.2">
      <c r="A1441" s="225" t="s">
        <v>416</v>
      </c>
      <c r="B1441" s="203" t="s">
        <v>424</v>
      </c>
      <c r="R1441" s="12"/>
      <c r="S1441" s="12"/>
      <c r="T1441" s="12"/>
      <c r="U1441" s="12"/>
      <c r="V1441" s="93"/>
      <c r="W1441" s="12"/>
      <c r="X1441" s="12"/>
      <c r="Y1441" s="12">
        <v>835.74360000000013</v>
      </c>
      <c r="AA1441" s="12">
        <f t="shared" si="463"/>
        <v>6.3852071765953946</v>
      </c>
    </row>
    <row r="1442" spans="1:27" ht="38.25" x14ac:dyDescent="0.2">
      <c r="A1442" s="225" t="s">
        <v>417</v>
      </c>
      <c r="B1442" s="203" t="s">
        <v>425</v>
      </c>
      <c r="R1442" s="12"/>
      <c r="S1442" s="12"/>
      <c r="T1442" s="12"/>
      <c r="U1442" s="12"/>
      <c r="V1442" s="93"/>
      <c r="W1442" s="12"/>
      <c r="X1442" s="12"/>
      <c r="Y1442" s="12">
        <v>8038.4415999999992</v>
      </c>
      <c r="AA1442" s="12">
        <f t="shared" si="463"/>
        <v>61.414906429391685</v>
      </c>
    </row>
    <row r="1443" spans="1:27" x14ac:dyDescent="0.2">
      <c r="A1443" s="225" t="s">
        <v>418</v>
      </c>
      <c r="B1443" s="203" t="s">
        <v>426</v>
      </c>
      <c r="R1443" s="12"/>
      <c r="S1443" s="12"/>
      <c r="T1443" s="12"/>
      <c r="U1443" s="12"/>
      <c r="V1443" s="93"/>
      <c r="W1443" s="12"/>
      <c r="X1443" s="12"/>
      <c r="Y1443" s="12">
        <v>353.72929999999997</v>
      </c>
      <c r="AA1443" s="12">
        <f t="shared" si="463"/>
        <v>2.7025452123498934</v>
      </c>
    </row>
    <row r="1444" spans="1:27" x14ac:dyDescent="0.2">
      <c r="A1444" s="225" t="s">
        <v>419</v>
      </c>
      <c r="B1444" s="203" t="s">
        <v>427</v>
      </c>
      <c r="R1444" s="12"/>
      <c r="S1444" s="12"/>
      <c r="T1444" s="12"/>
      <c r="U1444" s="12"/>
      <c r="V1444" s="93"/>
      <c r="W1444" s="12"/>
      <c r="X1444" s="12"/>
      <c r="Y1444" s="12">
        <v>495.61059999999998</v>
      </c>
      <c r="AA1444" s="12">
        <f t="shared" si="463"/>
        <v>3.7865397472583084</v>
      </c>
    </row>
    <row r="1445" spans="1:27" ht="38.25" x14ac:dyDescent="0.2">
      <c r="A1445" s="225" t="s">
        <v>420</v>
      </c>
      <c r="B1445" s="203" t="s">
        <v>428</v>
      </c>
      <c r="R1445" s="12"/>
      <c r="S1445" s="12"/>
      <c r="T1445" s="12"/>
      <c r="U1445" s="12"/>
      <c r="V1445" s="93"/>
      <c r="W1445" s="12"/>
      <c r="X1445" s="12"/>
      <c r="Y1445" s="12">
        <v>1468.2261000000001</v>
      </c>
      <c r="AA1445" s="12">
        <f t="shared" si="463"/>
        <v>11.217468887090092</v>
      </c>
    </row>
    <row r="1446" spans="1:27" ht="25.5" x14ac:dyDescent="0.2">
      <c r="A1446" s="222" t="s">
        <v>403</v>
      </c>
      <c r="B1446" s="131" t="s">
        <v>353</v>
      </c>
      <c r="R1446" s="12">
        <v>2247</v>
      </c>
      <c r="S1446" s="12">
        <v>2439.9740000000002</v>
      </c>
      <c r="T1446" s="12">
        <v>2754.5349999999999</v>
      </c>
      <c r="U1446" s="12">
        <v>875.03300000000002</v>
      </c>
      <c r="V1446" s="132">
        <v>652.35900000000004</v>
      </c>
      <c r="W1446" s="12">
        <v>691.28700000000003</v>
      </c>
      <c r="X1446" s="12">
        <v>672.50800000000004</v>
      </c>
      <c r="Y1446" s="12">
        <v>706.69500000000005</v>
      </c>
      <c r="AA1446" s="3">
        <f>+Y1446*100/Y1661</f>
        <v>43.078789145238723</v>
      </c>
    </row>
    <row r="1447" spans="1:27" ht="38.25" x14ac:dyDescent="0.2">
      <c r="A1447" s="222" t="s">
        <v>404</v>
      </c>
      <c r="B1447" s="131" t="s">
        <v>195</v>
      </c>
      <c r="R1447" s="12">
        <v>44519.55</v>
      </c>
      <c r="S1447" s="12">
        <v>45793.044000000002</v>
      </c>
      <c r="T1447" s="12">
        <v>69267.61</v>
      </c>
      <c r="U1447" s="12">
        <v>77136.536999999997</v>
      </c>
      <c r="V1447" s="132">
        <v>84699.362999999998</v>
      </c>
      <c r="W1447" s="12">
        <v>81693.409</v>
      </c>
      <c r="X1447" s="12">
        <v>94877.737999999998</v>
      </c>
      <c r="Y1447" s="12">
        <v>93067.32220000001</v>
      </c>
      <c r="AA1447" s="3">
        <f>+Y1447*100/Y1662</f>
        <v>97.290503308509614</v>
      </c>
    </row>
    <row r="1448" spans="1:27" x14ac:dyDescent="0.2">
      <c r="A1448" s="222" t="s">
        <v>176</v>
      </c>
      <c r="B1448" s="131" t="s">
        <v>196</v>
      </c>
      <c r="R1448" s="12">
        <v>46.222000000000001</v>
      </c>
      <c r="S1448" s="12">
        <v>456.58800000000002</v>
      </c>
      <c r="T1448" s="12">
        <v>149.666</v>
      </c>
      <c r="U1448" s="12">
        <v>1250.5650000000001</v>
      </c>
      <c r="V1448" s="132">
        <v>3090.7689999999998</v>
      </c>
      <c r="W1448" s="12">
        <v>4102.2259999999997</v>
      </c>
      <c r="X1448" s="12">
        <v>148.15100000000001</v>
      </c>
      <c r="Y1448" s="12">
        <v>100.72789999999999</v>
      </c>
    </row>
    <row r="1449" spans="1:27" x14ac:dyDescent="0.2">
      <c r="A1449" s="222" t="s">
        <v>177</v>
      </c>
      <c r="B1449" s="131" t="s">
        <v>197</v>
      </c>
      <c r="R1449" s="12">
        <v>201.376</v>
      </c>
      <c r="S1449" s="12">
        <v>1027.809</v>
      </c>
      <c r="T1449" s="12">
        <v>131.31899999999999</v>
      </c>
      <c r="U1449" s="12">
        <v>17.257000000000001</v>
      </c>
      <c r="V1449" s="132">
        <v>44.207999999999998</v>
      </c>
      <c r="W1449" s="12">
        <v>166.447</v>
      </c>
      <c r="X1449" s="12">
        <v>182.46899999999999</v>
      </c>
      <c r="Y1449" s="12">
        <v>239.95670000000001</v>
      </c>
    </row>
    <row r="1450" spans="1:27" x14ac:dyDescent="0.2">
      <c r="A1450" s="222" t="s">
        <v>178</v>
      </c>
      <c r="B1450" s="131" t="s">
        <v>198</v>
      </c>
      <c r="R1450" s="12">
        <v>483.94</v>
      </c>
      <c r="S1450" s="12">
        <v>100.09699999999999</v>
      </c>
      <c r="T1450" s="12">
        <v>156.726</v>
      </c>
      <c r="U1450" s="12">
        <v>109.748</v>
      </c>
      <c r="V1450" s="132">
        <v>95.384</v>
      </c>
      <c r="W1450" s="12">
        <v>160.279</v>
      </c>
      <c r="X1450" s="12">
        <v>88.424000000000007</v>
      </c>
      <c r="Y1450" s="12">
        <v>78.412600000000012</v>
      </c>
    </row>
    <row r="1451" spans="1:27" x14ac:dyDescent="0.2">
      <c r="A1451" s="222" t="s">
        <v>179</v>
      </c>
      <c r="B1451" s="131" t="s">
        <v>199</v>
      </c>
      <c r="R1451" s="12">
        <v>80.251000000000005</v>
      </c>
      <c r="S1451" s="12">
        <v>22.218</v>
      </c>
      <c r="T1451" s="12">
        <v>2.7879999999999998</v>
      </c>
      <c r="U1451" s="12">
        <v>23.195</v>
      </c>
      <c r="V1451" s="132">
        <v>30.109000000000002</v>
      </c>
      <c r="W1451" s="12">
        <v>29.061</v>
      </c>
      <c r="X1451" s="12">
        <v>5.4240000000000004</v>
      </c>
      <c r="Y1451" s="12">
        <v>71.711500000000001</v>
      </c>
      <c r="AA1451" s="3">
        <f>+Y1451*100/Y1663</f>
        <v>4.7230488061658775</v>
      </c>
    </row>
    <row r="1452" spans="1:27" x14ac:dyDescent="0.2">
      <c r="A1452" s="222" t="s">
        <v>180</v>
      </c>
      <c r="B1452" s="131" t="s">
        <v>200</v>
      </c>
      <c r="R1452" s="12">
        <v>0.30599999999999999</v>
      </c>
      <c r="S1452" s="12">
        <v>0.28499999999999998</v>
      </c>
      <c r="T1452" s="12">
        <v>0</v>
      </c>
      <c r="U1452" s="12">
        <v>4.2839999999999998</v>
      </c>
      <c r="V1452" s="132">
        <v>1.706</v>
      </c>
      <c r="W1452" s="12">
        <v>2.0790000000000002</v>
      </c>
      <c r="X1452" s="12">
        <v>0.3</v>
      </c>
      <c r="Y1452" s="12">
        <v>18.959400000000002</v>
      </c>
    </row>
    <row r="1453" spans="1:27" x14ac:dyDescent="0.2">
      <c r="A1453" s="222" t="s">
        <v>181</v>
      </c>
      <c r="B1453" s="131" t="s">
        <v>201</v>
      </c>
      <c r="R1453" s="12">
        <v>0</v>
      </c>
      <c r="S1453" s="12">
        <v>0.184</v>
      </c>
      <c r="T1453" s="12">
        <v>0</v>
      </c>
      <c r="U1453" s="12">
        <v>0</v>
      </c>
      <c r="V1453" s="132">
        <v>0</v>
      </c>
      <c r="W1453" s="12">
        <v>0</v>
      </c>
      <c r="X1453" s="12">
        <v>0</v>
      </c>
      <c r="Y1453" s="12"/>
    </row>
    <row r="1454" spans="1:27" x14ac:dyDescent="0.2">
      <c r="A1454" s="222" t="s">
        <v>182</v>
      </c>
      <c r="B1454" s="131" t="s">
        <v>202</v>
      </c>
      <c r="R1454" s="12">
        <v>128.19900000000001</v>
      </c>
      <c r="S1454" s="12">
        <v>178.68899999999999</v>
      </c>
      <c r="T1454" s="12">
        <v>132.899</v>
      </c>
      <c r="U1454" s="12">
        <v>148.01300000000001</v>
      </c>
      <c r="V1454" s="132">
        <v>75.481999999999999</v>
      </c>
      <c r="W1454" s="12">
        <v>225.98500000000001</v>
      </c>
      <c r="X1454" s="12">
        <v>182.898</v>
      </c>
      <c r="Y1454" s="12">
        <v>74.140100000000004</v>
      </c>
    </row>
    <row r="1455" spans="1:27" x14ac:dyDescent="0.2">
      <c r="A1455" s="222" t="s">
        <v>183</v>
      </c>
      <c r="B1455" s="131" t="s">
        <v>203</v>
      </c>
      <c r="R1455" s="12">
        <v>179.41900000000001</v>
      </c>
      <c r="S1455" s="12">
        <v>245.11799999999999</v>
      </c>
      <c r="T1455" s="12">
        <v>919.19200000000001</v>
      </c>
      <c r="U1455" s="12">
        <v>67.233999999999995</v>
      </c>
      <c r="V1455" s="132">
        <v>17.279</v>
      </c>
      <c r="W1455" s="12">
        <v>22.074999999999999</v>
      </c>
      <c r="X1455" s="12">
        <v>179.46199999999999</v>
      </c>
      <c r="Y1455" s="12">
        <v>27.4787</v>
      </c>
    </row>
    <row r="1456" spans="1:27" ht="25.5" x14ac:dyDescent="0.2">
      <c r="A1456" s="222" t="s">
        <v>184</v>
      </c>
      <c r="B1456" s="131" t="s">
        <v>204</v>
      </c>
      <c r="R1456" s="12">
        <v>31.728999999999999</v>
      </c>
      <c r="S1456" s="12">
        <v>24.376000000000001</v>
      </c>
      <c r="T1456" s="12">
        <v>52.761000000000003</v>
      </c>
      <c r="U1456" s="12">
        <v>0.92600000000000005</v>
      </c>
      <c r="V1456" s="132">
        <v>0.2</v>
      </c>
      <c r="W1456" s="12">
        <v>8.7289999999999992</v>
      </c>
      <c r="X1456" s="12">
        <v>11.518000000000001</v>
      </c>
      <c r="Y1456" s="12">
        <v>90.906199999999998</v>
      </c>
    </row>
    <row r="1457" spans="1:27" x14ac:dyDescent="0.2">
      <c r="A1457" s="222" t="s">
        <v>406</v>
      </c>
      <c r="B1457" s="131" t="s">
        <v>205</v>
      </c>
      <c r="R1457" s="12">
        <v>6696.9059999999999</v>
      </c>
      <c r="S1457" s="12">
        <v>1259.461</v>
      </c>
      <c r="T1457" s="12">
        <v>687.63099999999997</v>
      </c>
      <c r="U1457" s="12">
        <v>1108.181</v>
      </c>
      <c r="V1457" s="132">
        <v>1230.184</v>
      </c>
      <c r="W1457" s="12">
        <v>1049.0419999999999</v>
      </c>
      <c r="X1457" s="12">
        <v>3174.1460000000002</v>
      </c>
      <c r="Y1457" s="12">
        <v>1221.3945000000001</v>
      </c>
      <c r="AA1457" s="3">
        <f>+Y1457*100/Y1664</f>
        <v>37.873624257039964</v>
      </c>
    </row>
    <row r="1458" spans="1:27" x14ac:dyDescent="0.2">
      <c r="A1458" s="222" t="s">
        <v>186</v>
      </c>
      <c r="B1458" s="131" t="s">
        <v>206</v>
      </c>
      <c r="R1458" s="12">
        <v>7.5979999999999999</v>
      </c>
      <c r="S1458" s="12">
        <v>3.6739999999999999</v>
      </c>
      <c r="T1458" s="12">
        <v>87.756</v>
      </c>
      <c r="U1458" s="12">
        <v>87.646000000000001</v>
      </c>
      <c r="V1458" s="132">
        <v>41.093000000000004</v>
      </c>
      <c r="W1458" s="12">
        <v>5.2210000000000001</v>
      </c>
      <c r="X1458" s="12">
        <v>9.157</v>
      </c>
      <c r="Y1458" s="12">
        <v>21.822900000000001</v>
      </c>
    </row>
    <row r="1459" spans="1:27" x14ac:dyDescent="0.2">
      <c r="A1459" s="222" t="s">
        <v>187</v>
      </c>
      <c r="B1459" s="131" t="s">
        <v>207</v>
      </c>
      <c r="R1459" s="12">
        <v>166.18700000000001</v>
      </c>
      <c r="S1459" s="12">
        <v>186.572</v>
      </c>
      <c r="T1459" s="12">
        <v>168.52099999999999</v>
      </c>
      <c r="U1459" s="12">
        <v>151.97999999999999</v>
      </c>
      <c r="V1459" s="132">
        <v>133.30600000000001</v>
      </c>
      <c r="W1459" s="12">
        <v>207.911</v>
      </c>
      <c r="X1459" s="12">
        <v>118.279</v>
      </c>
      <c r="Y1459" s="12">
        <v>461.61200000000002</v>
      </c>
    </row>
    <row r="1460" spans="1:27" x14ac:dyDescent="0.2">
      <c r="A1460" s="222" t="s">
        <v>407</v>
      </c>
      <c r="B1460" s="131" t="s">
        <v>208</v>
      </c>
      <c r="R1460" s="12">
        <v>5.0149999999999997</v>
      </c>
      <c r="S1460" s="12">
        <v>1.488</v>
      </c>
      <c r="T1460" s="12">
        <v>1.2050000000000001</v>
      </c>
      <c r="U1460" s="12">
        <v>6.3719999999999999</v>
      </c>
      <c r="V1460" s="132">
        <v>0.67</v>
      </c>
      <c r="W1460" s="12">
        <v>3.7669999999999999</v>
      </c>
      <c r="X1460" s="12">
        <v>1.3979999999999999</v>
      </c>
      <c r="Y1460" s="12">
        <v>13.0223</v>
      </c>
    </row>
    <row r="1461" spans="1:27" x14ac:dyDescent="0.2">
      <c r="A1461" s="222" t="s">
        <v>189</v>
      </c>
      <c r="B1461" s="131" t="s">
        <v>209</v>
      </c>
      <c r="R1461" s="12">
        <v>0.754</v>
      </c>
      <c r="S1461" s="12">
        <v>0.50900000000000001</v>
      </c>
      <c r="T1461" s="12">
        <v>0.84499999999999997</v>
      </c>
      <c r="U1461" s="12">
        <v>110.508</v>
      </c>
      <c r="V1461" s="132">
        <v>131.68899999999999</v>
      </c>
      <c r="W1461" s="12">
        <v>3.415</v>
      </c>
      <c r="X1461" s="12">
        <v>8.1319999999999997</v>
      </c>
      <c r="Y1461" s="12">
        <v>30.945499999999999</v>
      </c>
    </row>
    <row r="1462" spans="1:27" x14ac:dyDescent="0.2">
      <c r="A1462" s="223" t="s">
        <v>3</v>
      </c>
      <c r="B1462" s="67"/>
      <c r="R1462" s="12">
        <v>62306.627899999992</v>
      </c>
      <c r="S1462" s="12">
        <v>60910.178900000014</v>
      </c>
      <c r="T1462" s="12">
        <v>84936.698999999993</v>
      </c>
      <c r="U1462" s="12">
        <v>89982.33050000004</v>
      </c>
      <c r="V1462" s="132">
        <v>102215.74069999999</v>
      </c>
      <c r="W1462" s="12">
        <v>99549.977999999974</v>
      </c>
      <c r="X1462" s="12">
        <v>112226.15729999999</v>
      </c>
      <c r="Y1462" s="12">
        <v>109466.05960000001</v>
      </c>
      <c r="AA1462" s="3">
        <f>+Y1462*100/Y1658</f>
        <v>73.610104521718881</v>
      </c>
    </row>
    <row r="1463" spans="1:27" x14ac:dyDescent="0.2">
      <c r="A1463" s="222" t="s">
        <v>78</v>
      </c>
      <c r="B1463" s="67"/>
      <c r="R1463" s="12">
        <f t="shared" ref="R1463:X1463" si="464">SUM(R1435:R1461)</f>
        <v>62306.627</v>
      </c>
      <c r="S1463" s="12">
        <f t="shared" si="464"/>
        <v>60910.178000000007</v>
      </c>
      <c r="T1463" s="12">
        <f t="shared" si="464"/>
        <v>84936.698999999979</v>
      </c>
      <c r="U1463" s="12">
        <f t="shared" si="464"/>
        <v>89982.331000000006</v>
      </c>
      <c r="V1463" s="132">
        <f t="shared" si="464"/>
        <v>102215.74099999998</v>
      </c>
      <c r="W1463" s="12">
        <f t="shared" si="464"/>
        <v>99549.977999999988</v>
      </c>
      <c r="X1463" s="12">
        <f t="shared" si="464"/>
        <v>112226.15999999999</v>
      </c>
      <c r="Y1463" s="12"/>
    </row>
    <row r="1464" spans="1:27" x14ac:dyDescent="0.2">
      <c r="A1464" s="227" t="s">
        <v>402</v>
      </c>
      <c r="B1464" s="67"/>
      <c r="V1464" s="6"/>
      <c r="X1464" s="12"/>
      <c r="Y1464" s="12"/>
    </row>
    <row r="1465" spans="1:27" x14ac:dyDescent="0.2">
      <c r="A1465" s="222" t="s">
        <v>171</v>
      </c>
      <c r="B1465" s="131" t="s">
        <v>191</v>
      </c>
      <c r="R1465" s="12">
        <v>122.379</v>
      </c>
      <c r="S1465" s="12">
        <v>184.958</v>
      </c>
      <c r="T1465" s="12">
        <v>190.61099999999999</v>
      </c>
      <c r="U1465" s="12">
        <v>277.26499999999999</v>
      </c>
      <c r="V1465" s="132">
        <v>140.91300000000001</v>
      </c>
      <c r="W1465" s="12">
        <v>446.31599999999997</v>
      </c>
      <c r="X1465" s="12">
        <v>128.71</v>
      </c>
      <c r="Y1465" s="12">
        <v>255.66560000000001</v>
      </c>
    </row>
    <row r="1466" spans="1:27" x14ac:dyDescent="0.2">
      <c r="A1466" s="222" t="s">
        <v>172</v>
      </c>
      <c r="B1466" s="131" t="s">
        <v>192</v>
      </c>
      <c r="R1466" s="12">
        <v>2.4590000000000001</v>
      </c>
      <c r="S1466" s="12">
        <v>0.98199999999999998</v>
      </c>
      <c r="T1466" s="12">
        <v>6.6139999999999999</v>
      </c>
      <c r="U1466" s="12">
        <v>0.83099999999999996</v>
      </c>
      <c r="V1466" s="132">
        <v>2.6230000000000002</v>
      </c>
      <c r="W1466" s="12">
        <v>4.1769999999999996</v>
      </c>
      <c r="X1466" s="12">
        <v>3.8769999999999998</v>
      </c>
      <c r="Y1466" s="12">
        <v>5.5934999999999997</v>
      </c>
    </row>
    <row r="1467" spans="1:27" x14ac:dyDescent="0.2">
      <c r="A1467" s="222" t="s">
        <v>173</v>
      </c>
      <c r="B1467" s="131" t="s">
        <v>193</v>
      </c>
      <c r="R1467" s="12">
        <v>629.43100000000004</v>
      </c>
      <c r="S1467" s="12">
        <v>1479.077</v>
      </c>
      <c r="T1467" s="12">
        <v>1603.231</v>
      </c>
      <c r="U1467" s="12">
        <v>7734.3209999999999</v>
      </c>
      <c r="V1467" s="132">
        <v>731.09400000000005</v>
      </c>
      <c r="W1467" s="12">
        <v>1059.133</v>
      </c>
      <c r="X1467" s="12">
        <v>1462.96</v>
      </c>
      <c r="Y1467" s="12">
        <v>1943.8288</v>
      </c>
    </row>
    <row r="1468" spans="1:27" x14ac:dyDescent="0.2">
      <c r="A1468" s="225" t="s">
        <v>413</v>
      </c>
      <c r="B1468" s="226" t="s">
        <v>421</v>
      </c>
      <c r="R1468" s="12"/>
      <c r="S1468" s="12"/>
      <c r="T1468" s="12"/>
      <c r="U1468" s="12"/>
      <c r="V1468" s="93"/>
      <c r="W1468" s="12"/>
      <c r="X1468" s="12"/>
      <c r="Y1468" s="12">
        <v>172.67690000000002</v>
      </c>
      <c r="AA1468" s="12">
        <f>+Y1468*100/Y$1467</f>
        <v>8.8833389030968171</v>
      </c>
    </row>
    <row r="1469" spans="1:27" ht="25.5" x14ac:dyDescent="0.2">
      <c r="A1469" s="225" t="s">
        <v>414</v>
      </c>
      <c r="B1469" s="226" t="s">
        <v>422</v>
      </c>
      <c r="R1469" s="12"/>
      <c r="S1469" s="12"/>
      <c r="T1469" s="12"/>
      <c r="U1469" s="12"/>
      <c r="V1469" s="93"/>
      <c r="W1469" s="12"/>
      <c r="X1469" s="12"/>
      <c r="Y1469" s="12">
        <v>0.33149999999999996</v>
      </c>
      <c r="AA1469" s="12">
        <f t="shared" ref="AA1469:AA1475" si="465">+Y1469*100/Y$1467</f>
        <v>1.7053971008146394E-2</v>
      </c>
    </row>
    <row r="1470" spans="1:27" x14ac:dyDescent="0.2">
      <c r="A1470" s="225" t="s">
        <v>415</v>
      </c>
      <c r="B1470" s="203" t="s">
        <v>423</v>
      </c>
      <c r="R1470" s="12"/>
      <c r="S1470" s="12"/>
      <c r="T1470" s="12"/>
      <c r="U1470" s="12"/>
      <c r="V1470" s="93"/>
      <c r="W1470" s="12"/>
      <c r="X1470" s="12"/>
      <c r="Y1470" s="12">
        <v>0.13500000000000001</v>
      </c>
      <c r="AA1470" s="12">
        <f t="shared" si="465"/>
        <v>6.9450560666659529E-3</v>
      </c>
    </row>
    <row r="1471" spans="1:27" x14ac:dyDescent="0.2">
      <c r="A1471" s="225" t="s">
        <v>416</v>
      </c>
      <c r="B1471" s="203" t="s">
        <v>424</v>
      </c>
      <c r="R1471" s="12"/>
      <c r="S1471" s="12"/>
      <c r="T1471" s="12"/>
      <c r="U1471" s="12"/>
      <c r="V1471" s="93"/>
      <c r="W1471" s="12"/>
      <c r="X1471" s="12"/>
      <c r="Y1471" s="12">
        <v>1.3873</v>
      </c>
      <c r="AA1471" s="12">
        <f t="shared" si="465"/>
        <v>7.1369453935449453E-2</v>
      </c>
    </row>
    <row r="1472" spans="1:27" ht="38.25" x14ac:dyDescent="0.2">
      <c r="A1472" s="225" t="s">
        <v>417</v>
      </c>
      <c r="B1472" s="203" t="s">
        <v>425</v>
      </c>
      <c r="R1472" s="12"/>
      <c r="S1472" s="12"/>
      <c r="T1472" s="12"/>
      <c r="U1472" s="12"/>
      <c r="V1472" s="93"/>
      <c r="W1472" s="12"/>
      <c r="X1472" s="12"/>
      <c r="Y1472" s="12">
        <v>1134.5544</v>
      </c>
      <c r="AA1472" s="12">
        <f t="shared" si="465"/>
        <v>58.366991990241118</v>
      </c>
    </row>
    <row r="1473" spans="1:27" x14ac:dyDescent="0.2">
      <c r="A1473" s="225" t="s">
        <v>418</v>
      </c>
      <c r="B1473" s="203" t="s">
        <v>426</v>
      </c>
      <c r="R1473" s="12"/>
      <c r="S1473" s="12"/>
      <c r="T1473" s="12"/>
      <c r="U1473" s="12"/>
      <c r="V1473" s="93"/>
      <c r="W1473" s="12"/>
      <c r="X1473" s="12"/>
      <c r="Y1473" s="12">
        <v>26.575800000000001</v>
      </c>
      <c r="AA1473" s="12">
        <f t="shared" si="465"/>
        <v>1.3671883038259336</v>
      </c>
    </row>
    <row r="1474" spans="1:27" x14ac:dyDescent="0.2">
      <c r="A1474" s="225" t="s">
        <v>419</v>
      </c>
      <c r="B1474" s="203" t="s">
        <v>427</v>
      </c>
      <c r="R1474" s="12"/>
      <c r="S1474" s="12"/>
      <c r="T1474" s="12"/>
      <c r="U1474" s="12"/>
      <c r="V1474" s="93"/>
      <c r="W1474" s="12"/>
      <c r="X1474" s="12"/>
      <c r="Y1474" s="12">
        <v>225.36579999999998</v>
      </c>
      <c r="AA1474" s="12">
        <f t="shared" si="465"/>
        <v>11.593911974140932</v>
      </c>
    </row>
    <row r="1475" spans="1:27" ht="38.25" x14ac:dyDescent="0.2">
      <c r="A1475" s="225" t="s">
        <v>420</v>
      </c>
      <c r="B1475" s="203" t="s">
        <v>428</v>
      </c>
      <c r="R1475" s="12"/>
      <c r="S1475" s="12"/>
      <c r="T1475" s="12"/>
      <c r="U1475" s="12"/>
      <c r="V1475" s="93"/>
      <c r="W1475" s="12"/>
      <c r="X1475" s="12"/>
      <c r="Y1475" s="12">
        <v>382.80210000000005</v>
      </c>
      <c r="AA1475" s="12">
        <f t="shared" si="465"/>
        <v>19.693200347684943</v>
      </c>
    </row>
    <row r="1476" spans="1:27" ht="25.5" x14ac:dyDescent="0.2">
      <c r="A1476" s="222" t="s">
        <v>403</v>
      </c>
      <c r="B1476" s="131" t="s">
        <v>353</v>
      </c>
      <c r="R1476" s="12">
        <v>580.05999999999995</v>
      </c>
      <c r="S1476" s="12">
        <v>602.04300000000001</v>
      </c>
      <c r="T1476" s="12">
        <v>243.30600000000001</v>
      </c>
      <c r="U1476" s="12">
        <v>450.69799999999998</v>
      </c>
      <c r="V1476" s="132">
        <v>359.79599999999999</v>
      </c>
      <c r="W1476" s="12">
        <v>323.815</v>
      </c>
      <c r="X1476" s="12">
        <v>426.19799999999998</v>
      </c>
      <c r="Y1476" s="12">
        <v>887.98709999999994</v>
      </c>
    </row>
    <row r="1477" spans="1:27" ht="38.25" x14ac:dyDescent="0.2">
      <c r="A1477" s="222" t="s">
        <v>404</v>
      </c>
      <c r="B1477" s="131" t="s">
        <v>195</v>
      </c>
      <c r="R1477" s="12">
        <v>1101.481</v>
      </c>
      <c r="S1477" s="12">
        <v>516.471</v>
      </c>
      <c r="T1477" s="12">
        <v>2514.64</v>
      </c>
      <c r="U1477" s="12">
        <v>1796.038</v>
      </c>
      <c r="V1477" s="132">
        <v>3179.6379999999999</v>
      </c>
      <c r="W1477" s="12">
        <v>1427.3879999999999</v>
      </c>
      <c r="X1477" s="12">
        <v>7119.2049999999999</v>
      </c>
      <c r="Y1477" s="12">
        <v>7710.5014000000001</v>
      </c>
    </row>
    <row r="1478" spans="1:27" x14ac:dyDescent="0.2">
      <c r="A1478" s="222" t="s">
        <v>176</v>
      </c>
      <c r="B1478" s="131" t="s">
        <v>196</v>
      </c>
      <c r="R1478" s="12">
        <v>30.547000000000001</v>
      </c>
      <c r="S1478" s="12">
        <v>40.424999999999997</v>
      </c>
      <c r="T1478" s="12">
        <v>29.213000000000001</v>
      </c>
      <c r="U1478" s="12">
        <v>33.997999999999998</v>
      </c>
      <c r="V1478" s="132">
        <v>32.409999999999997</v>
      </c>
      <c r="W1478" s="12">
        <v>19.902999999999999</v>
      </c>
      <c r="X1478" s="12">
        <v>30.277999999999999</v>
      </c>
      <c r="Y1478" s="12">
        <v>19.946200000000001</v>
      </c>
    </row>
    <row r="1479" spans="1:27" x14ac:dyDescent="0.2">
      <c r="A1479" s="222" t="s">
        <v>177</v>
      </c>
      <c r="B1479" s="131" t="s">
        <v>197</v>
      </c>
      <c r="R1479" s="12">
        <v>84.662999999999997</v>
      </c>
      <c r="S1479" s="12">
        <v>74.680999999999997</v>
      </c>
      <c r="T1479" s="12">
        <v>586.72199999999998</v>
      </c>
      <c r="U1479" s="12">
        <v>532.78800000000001</v>
      </c>
      <c r="V1479" s="132">
        <v>69.17</v>
      </c>
      <c r="W1479" s="12">
        <v>924.83799999999997</v>
      </c>
      <c r="X1479" s="12">
        <v>21.442</v>
      </c>
      <c r="Y1479" s="12">
        <v>25.807200000000002</v>
      </c>
    </row>
    <row r="1480" spans="1:27" x14ac:dyDescent="0.2">
      <c r="A1480" s="222" t="s">
        <v>178</v>
      </c>
      <c r="B1480" s="131" t="s">
        <v>198</v>
      </c>
      <c r="R1480" s="12">
        <v>184.03899999999999</v>
      </c>
      <c r="S1480" s="12">
        <v>163.14099999999999</v>
      </c>
      <c r="T1480" s="12">
        <v>224.84</v>
      </c>
      <c r="U1480" s="12">
        <v>384.077</v>
      </c>
      <c r="V1480" s="132">
        <v>234.75700000000001</v>
      </c>
      <c r="W1480" s="12">
        <v>220.23599999999999</v>
      </c>
      <c r="X1480" s="12">
        <v>178.107</v>
      </c>
      <c r="Y1480" s="12">
        <v>283.62400000000002</v>
      </c>
    </row>
    <row r="1481" spans="1:27" x14ac:dyDescent="0.2">
      <c r="A1481" s="222" t="s">
        <v>179</v>
      </c>
      <c r="B1481" s="131" t="s">
        <v>199</v>
      </c>
      <c r="R1481" s="12">
        <v>38.533999999999999</v>
      </c>
      <c r="S1481" s="12">
        <v>0.27</v>
      </c>
      <c r="T1481" s="12">
        <v>5.0000000000000001E-3</v>
      </c>
      <c r="U1481" s="12">
        <v>0</v>
      </c>
      <c r="V1481" s="132">
        <v>1.6379999999999999</v>
      </c>
      <c r="W1481" s="12">
        <v>0.27300000000000002</v>
      </c>
      <c r="X1481" s="12">
        <v>3.9359999999999999</v>
      </c>
      <c r="Y1481" s="12">
        <v>0.96260000000000001</v>
      </c>
    </row>
    <row r="1482" spans="1:27" x14ac:dyDescent="0.2">
      <c r="A1482" s="222" t="s">
        <v>180</v>
      </c>
      <c r="B1482" s="131" t="s">
        <v>200</v>
      </c>
      <c r="R1482" s="12">
        <v>0</v>
      </c>
      <c r="S1482" s="12">
        <v>0.316</v>
      </c>
      <c r="T1482" s="12">
        <v>0.84599999999999997</v>
      </c>
      <c r="U1482" s="12">
        <v>0</v>
      </c>
      <c r="V1482" s="132">
        <v>0</v>
      </c>
      <c r="W1482" s="12">
        <v>9.9000000000000005E-2</v>
      </c>
      <c r="X1482" s="12">
        <v>0</v>
      </c>
      <c r="Y1482" s="12"/>
    </row>
    <row r="1483" spans="1:27" x14ac:dyDescent="0.2">
      <c r="A1483" s="222" t="s">
        <v>181</v>
      </c>
      <c r="B1483" s="131" t="s">
        <v>201</v>
      </c>
      <c r="R1483" s="12">
        <v>0</v>
      </c>
      <c r="S1483" s="12">
        <v>0</v>
      </c>
      <c r="T1483" s="12">
        <v>0</v>
      </c>
      <c r="U1483" s="12">
        <v>0.313</v>
      </c>
      <c r="V1483" s="132">
        <v>0</v>
      </c>
      <c r="W1483" s="12">
        <v>0</v>
      </c>
      <c r="X1483" s="12">
        <v>0</v>
      </c>
      <c r="Y1483" s="12"/>
    </row>
    <row r="1484" spans="1:27" x14ac:dyDescent="0.2">
      <c r="A1484" s="222" t="s">
        <v>182</v>
      </c>
      <c r="B1484" s="131" t="s">
        <v>202</v>
      </c>
      <c r="R1484" s="12">
        <v>16.919</v>
      </c>
      <c r="S1484" s="12">
        <v>69.978999999999999</v>
      </c>
      <c r="T1484" s="12">
        <v>38.944000000000003</v>
      </c>
      <c r="U1484" s="12">
        <v>2624.0610000000001</v>
      </c>
      <c r="V1484" s="132">
        <v>3152.5949999999998</v>
      </c>
      <c r="W1484" s="12">
        <v>118.114</v>
      </c>
      <c r="X1484" s="12">
        <v>0.84299999999999997</v>
      </c>
      <c r="Y1484" s="12">
        <v>2.7353000000000001</v>
      </c>
    </row>
    <row r="1485" spans="1:27" x14ac:dyDescent="0.2">
      <c r="A1485" s="222" t="s">
        <v>183</v>
      </c>
      <c r="B1485" s="131" t="s">
        <v>203</v>
      </c>
      <c r="R1485" s="12">
        <v>964.01700000000005</v>
      </c>
      <c r="S1485" s="12">
        <v>1151.799</v>
      </c>
      <c r="T1485" s="12">
        <v>519.84400000000005</v>
      </c>
      <c r="U1485" s="12">
        <v>602.02</v>
      </c>
      <c r="V1485" s="132">
        <v>4.8310000000000004</v>
      </c>
      <c r="W1485" s="12">
        <v>1.1020000000000001</v>
      </c>
      <c r="X1485" s="12">
        <v>67.433000000000007</v>
      </c>
      <c r="Y1485" s="12">
        <v>9.4087999999999994</v>
      </c>
    </row>
    <row r="1486" spans="1:27" ht="25.5" x14ac:dyDescent="0.2">
      <c r="A1486" s="222" t="s">
        <v>184</v>
      </c>
      <c r="B1486" s="131" t="s">
        <v>204</v>
      </c>
      <c r="R1486" s="12">
        <v>2.6760000000000002</v>
      </c>
      <c r="S1486" s="12">
        <v>3.6850000000000001</v>
      </c>
      <c r="T1486" s="12">
        <v>33.615000000000002</v>
      </c>
      <c r="U1486" s="12">
        <v>2.2330000000000001</v>
      </c>
      <c r="V1486" s="132">
        <v>0.05</v>
      </c>
      <c r="W1486" s="12">
        <v>1.6180000000000001</v>
      </c>
      <c r="X1486" s="12">
        <v>1.837</v>
      </c>
      <c r="Y1486" s="12">
        <v>1.1605000000000001</v>
      </c>
    </row>
    <row r="1487" spans="1:27" x14ac:dyDescent="0.2">
      <c r="A1487" s="222" t="s">
        <v>406</v>
      </c>
      <c r="B1487" s="131" t="s">
        <v>205</v>
      </c>
      <c r="R1487" s="12">
        <v>3145.4360000000001</v>
      </c>
      <c r="S1487" s="12">
        <v>95.372</v>
      </c>
      <c r="T1487" s="12">
        <v>673.91899999999998</v>
      </c>
      <c r="U1487" s="12">
        <v>497.82299999999998</v>
      </c>
      <c r="V1487" s="132">
        <v>523.86900000000003</v>
      </c>
      <c r="W1487" s="12">
        <v>741.91300000000001</v>
      </c>
      <c r="X1487" s="12">
        <v>835.68600000000004</v>
      </c>
      <c r="Y1487" s="12">
        <v>302.91230000000002</v>
      </c>
    </row>
    <row r="1488" spans="1:27" x14ac:dyDescent="0.2">
      <c r="A1488" s="222" t="s">
        <v>186</v>
      </c>
      <c r="B1488" s="131" t="s">
        <v>206</v>
      </c>
      <c r="R1488" s="12">
        <v>0.28699999999999998</v>
      </c>
      <c r="S1488" s="12">
        <v>7.6619999999999999</v>
      </c>
      <c r="T1488" s="12">
        <v>0.29299999999999998</v>
      </c>
      <c r="U1488" s="12">
        <v>0.16200000000000001</v>
      </c>
      <c r="V1488" s="132">
        <v>7.2249999999999996</v>
      </c>
      <c r="W1488" s="12">
        <v>31.257999999999999</v>
      </c>
      <c r="X1488" s="12">
        <v>0.76300000000000001</v>
      </c>
      <c r="Y1488" s="12">
        <v>15.5357</v>
      </c>
    </row>
    <row r="1489" spans="1:27" x14ac:dyDescent="0.2">
      <c r="A1489" s="222" t="s">
        <v>187</v>
      </c>
      <c r="B1489" s="131" t="s">
        <v>207</v>
      </c>
      <c r="R1489" s="12">
        <v>11.598000000000001</v>
      </c>
      <c r="S1489" s="12">
        <v>5.6539999999999999</v>
      </c>
      <c r="T1489" s="12">
        <v>5.944</v>
      </c>
      <c r="U1489" s="12">
        <v>2.8940000000000001</v>
      </c>
      <c r="V1489" s="132">
        <v>5.1859999999999999</v>
      </c>
      <c r="W1489" s="12">
        <v>5.8390000000000004</v>
      </c>
      <c r="X1489" s="12">
        <v>7.1470000000000002</v>
      </c>
      <c r="Y1489" s="12">
        <v>14.571999999999999</v>
      </c>
    </row>
    <row r="1490" spans="1:27" x14ac:dyDescent="0.2">
      <c r="A1490" s="222" t="s">
        <v>407</v>
      </c>
      <c r="B1490" s="131" t="s">
        <v>208</v>
      </c>
      <c r="R1490" s="12">
        <v>0</v>
      </c>
      <c r="S1490" s="12">
        <v>0</v>
      </c>
      <c r="T1490" s="12">
        <v>0</v>
      </c>
      <c r="U1490" s="12">
        <v>0</v>
      </c>
      <c r="V1490" s="132">
        <v>0</v>
      </c>
      <c r="W1490" s="12">
        <v>0</v>
      </c>
      <c r="X1490" s="12">
        <v>0</v>
      </c>
      <c r="Y1490" s="12">
        <v>4.7E-2</v>
      </c>
    </row>
    <row r="1491" spans="1:27" x14ac:dyDescent="0.2">
      <c r="A1491" s="222" t="s">
        <v>189</v>
      </c>
      <c r="B1491" s="131" t="s">
        <v>209</v>
      </c>
      <c r="R1491" s="12">
        <v>0.35799999999999998</v>
      </c>
      <c r="S1491" s="12">
        <v>0.108</v>
      </c>
      <c r="T1491" s="12">
        <v>7.0000000000000001E-3</v>
      </c>
      <c r="U1491" s="12">
        <v>14.233000000000001</v>
      </c>
      <c r="V1491" s="132">
        <v>0</v>
      </c>
      <c r="W1491" s="12">
        <v>0</v>
      </c>
      <c r="X1491" s="12">
        <v>0.11899999999999999</v>
      </c>
      <c r="Y1491" s="12">
        <v>2.1789999999999998</v>
      </c>
    </row>
    <row r="1492" spans="1:27" x14ac:dyDescent="0.2">
      <c r="A1492" s="223" t="s">
        <v>3</v>
      </c>
      <c r="B1492" s="67"/>
      <c r="R1492" s="12">
        <v>6914.8824999999997</v>
      </c>
      <c r="S1492" s="12">
        <v>4396.6219000000001</v>
      </c>
      <c r="T1492" s="12">
        <v>6672.5934999999999</v>
      </c>
      <c r="U1492" s="12">
        <v>14953.754999999996</v>
      </c>
      <c r="V1492" s="132">
        <v>8445.7942000000021</v>
      </c>
      <c r="W1492" s="12">
        <v>5326.0200999999997</v>
      </c>
      <c r="X1492" s="12">
        <v>10288.539699999998</v>
      </c>
      <c r="Y1492" s="12">
        <v>11482.467000000001</v>
      </c>
    </row>
    <row r="1493" spans="1:27" x14ac:dyDescent="0.2">
      <c r="A1493" s="112"/>
      <c r="B1493" s="67"/>
      <c r="R1493" s="12">
        <f t="shared" ref="R1493:X1493" si="466">SUM(R1465:R1491)</f>
        <v>6914.8840000000009</v>
      </c>
      <c r="S1493" s="12">
        <f t="shared" si="466"/>
        <v>4396.6230000000014</v>
      </c>
      <c r="T1493" s="12">
        <f t="shared" si="466"/>
        <v>6672.5939999999991</v>
      </c>
      <c r="U1493" s="12">
        <f t="shared" si="466"/>
        <v>14953.755000000001</v>
      </c>
      <c r="V1493" s="132">
        <f t="shared" si="466"/>
        <v>8445.7950000000001</v>
      </c>
      <c r="W1493" s="12">
        <f t="shared" si="466"/>
        <v>5326.021999999999</v>
      </c>
      <c r="X1493" s="12">
        <f t="shared" si="466"/>
        <v>10288.541000000003</v>
      </c>
      <c r="Y1493" s="12"/>
    </row>
    <row r="1494" spans="1:27" x14ac:dyDescent="0.2">
      <c r="A1494" s="112" t="s">
        <v>431</v>
      </c>
      <c r="B1494" s="67"/>
      <c r="R1494" s="12"/>
      <c r="S1494" s="12"/>
      <c r="T1494" s="12"/>
      <c r="U1494" s="12"/>
      <c r="V1494" s="132"/>
      <c r="W1494" s="12"/>
      <c r="X1494" s="12"/>
      <c r="Y1494" s="12"/>
    </row>
    <row r="1495" spans="1:27" x14ac:dyDescent="0.2">
      <c r="A1495" s="222" t="s">
        <v>171</v>
      </c>
      <c r="B1495" s="131" t="s">
        <v>191</v>
      </c>
      <c r="R1495" s="12">
        <v>952.56200000000001</v>
      </c>
      <c r="S1495" s="12">
        <v>1701.69</v>
      </c>
      <c r="T1495" s="12">
        <v>976.94799999999998</v>
      </c>
      <c r="U1495" s="12">
        <v>1845.5119999999999</v>
      </c>
      <c r="V1495" s="132">
        <v>1594.319</v>
      </c>
      <c r="W1495" s="12">
        <v>1539.876</v>
      </c>
      <c r="X1495" s="12">
        <v>1602.556</v>
      </c>
      <c r="Y1495" s="12">
        <v>1616.2384</v>
      </c>
    </row>
    <row r="1496" spans="1:27" x14ac:dyDescent="0.2">
      <c r="A1496" s="222" t="s">
        <v>172</v>
      </c>
      <c r="B1496" s="131" t="s">
        <v>192</v>
      </c>
      <c r="R1496" s="12">
        <v>355.78800000000001</v>
      </c>
      <c r="S1496" s="12">
        <v>110.55200000000001</v>
      </c>
      <c r="T1496" s="12">
        <v>47.177</v>
      </c>
      <c r="U1496" s="12">
        <v>79.034000000000006</v>
      </c>
      <c r="V1496" s="132">
        <v>155.33799999999999</v>
      </c>
      <c r="W1496" s="12">
        <v>111.83199999999999</v>
      </c>
      <c r="X1496" s="12">
        <v>45.801000000000002</v>
      </c>
      <c r="Y1496" s="12">
        <v>37.284999999999997</v>
      </c>
    </row>
    <row r="1497" spans="1:27" x14ac:dyDescent="0.2">
      <c r="A1497" s="222" t="s">
        <v>173</v>
      </c>
      <c r="B1497" s="131" t="s">
        <v>193</v>
      </c>
      <c r="R1497" s="12">
        <v>35672.131000000001</v>
      </c>
      <c r="S1497" s="12">
        <v>28361.022000000001</v>
      </c>
      <c r="T1497" s="12">
        <v>25991.446</v>
      </c>
      <c r="U1497" s="12">
        <v>35613.9</v>
      </c>
      <c r="V1497" s="132">
        <v>28017.805</v>
      </c>
      <c r="W1497" s="12">
        <v>25739.4</v>
      </c>
      <c r="X1497" s="12">
        <v>29279.831999999999</v>
      </c>
      <c r="Y1497" s="12">
        <v>30705.973300000001</v>
      </c>
    </row>
    <row r="1498" spans="1:27" x14ac:dyDescent="0.2">
      <c r="A1498" s="225" t="s">
        <v>413</v>
      </c>
      <c r="B1498" s="226" t="s">
        <v>421</v>
      </c>
      <c r="R1498" s="12"/>
      <c r="S1498" s="12"/>
      <c r="T1498" s="12"/>
      <c r="U1498" s="12"/>
      <c r="V1498" s="93"/>
      <c r="W1498" s="12"/>
      <c r="X1498" s="12"/>
      <c r="Y1498" s="12">
        <v>3458.9144999999999</v>
      </c>
      <c r="AA1498" s="12">
        <f>+Y1498*100/Y$1497</f>
        <v>11.264630716004694</v>
      </c>
    </row>
    <row r="1499" spans="1:27" ht="25.5" x14ac:dyDescent="0.2">
      <c r="A1499" s="225" t="s">
        <v>414</v>
      </c>
      <c r="B1499" s="226" t="s">
        <v>422</v>
      </c>
      <c r="R1499" s="12"/>
      <c r="S1499" s="12"/>
      <c r="T1499" s="12"/>
      <c r="U1499" s="12"/>
      <c r="V1499" s="93"/>
      <c r="W1499" s="12"/>
      <c r="X1499" s="12"/>
      <c r="Y1499" s="12">
        <v>168.7141</v>
      </c>
      <c r="AA1499" s="12">
        <f t="shared" ref="AA1499:AA1505" si="467">+Y1499*100/Y$1497</f>
        <v>0.5494504224036435</v>
      </c>
    </row>
    <row r="1500" spans="1:27" x14ac:dyDescent="0.2">
      <c r="A1500" s="225" t="s">
        <v>415</v>
      </c>
      <c r="B1500" s="203" t="s">
        <v>423</v>
      </c>
      <c r="R1500" s="12"/>
      <c r="S1500" s="12"/>
      <c r="T1500" s="12"/>
      <c r="U1500" s="12"/>
      <c r="V1500" s="93"/>
      <c r="W1500" s="12"/>
      <c r="X1500" s="12"/>
      <c r="Y1500" s="12">
        <v>73.454999999999998</v>
      </c>
      <c r="AA1500" s="12">
        <f t="shared" si="467"/>
        <v>0.23922055582585944</v>
      </c>
    </row>
    <row r="1501" spans="1:27" x14ac:dyDescent="0.2">
      <c r="A1501" s="225" t="s">
        <v>416</v>
      </c>
      <c r="B1501" s="203" t="s">
        <v>424</v>
      </c>
      <c r="R1501" s="12"/>
      <c r="S1501" s="12"/>
      <c r="T1501" s="12"/>
      <c r="U1501" s="12"/>
      <c r="V1501" s="93"/>
      <c r="W1501" s="12"/>
      <c r="X1501" s="12"/>
      <c r="Y1501" s="12">
        <v>1116.251</v>
      </c>
      <c r="AA1501" s="12">
        <f t="shared" si="467"/>
        <v>3.6352894242893119</v>
      </c>
    </row>
    <row r="1502" spans="1:27" ht="38.25" x14ac:dyDescent="0.2">
      <c r="A1502" s="225" t="s">
        <v>417</v>
      </c>
      <c r="B1502" s="203" t="s">
        <v>425</v>
      </c>
      <c r="R1502" s="12"/>
      <c r="S1502" s="12"/>
      <c r="T1502" s="12"/>
      <c r="U1502" s="12"/>
      <c r="V1502" s="93"/>
      <c r="W1502" s="12"/>
      <c r="X1502" s="12"/>
      <c r="Y1502" s="12">
        <v>17536.351299999998</v>
      </c>
      <c r="AA1502" s="12">
        <f t="shared" si="467"/>
        <v>57.110553470063749</v>
      </c>
    </row>
    <row r="1503" spans="1:27" x14ac:dyDescent="0.2">
      <c r="A1503" s="225" t="s">
        <v>418</v>
      </c>
      <c r="B1503" s="203" t="s">
        <v>426</v>
      </c>
      <c r="R1503" s="12"/>
      <c r="S1503" s="12"/>
      <c r="T1503" s="12"/>
      <c r="U1503" s="12"/>
      <c r="V1503" s="93"/>
      <c r="W1503" s="12"/>
      <c r="X1503" s="12"/>
      <c r="Y1503" s="12">
        <v>1720.9036000000001</v>
      </c>
      <c r="AA1503" s="12">
        <f t="shared" si="467"/>
        <v>5.6044587259508889</v>
      </c>
    </row>
    <row r="1504" spans="1:27" x14ac:dyDescent="0.2">
      <c r="A1504" s="225" t="s">
        <v>419</v>
      </c>
      <c r="B1504" s="203" t="s">
        <v>427</v>
      </c>
      <c r="R1504" s="12"/>
      <c r="S1504" s="12"/>
      <c r="T1504" s="12"/>
      <c r="U1504" s="12"/>
      <c r="V1504" s="93"/>
      <c r="W1504" s="12"/>
      <c r="X1504" s="12"/>
      <c r="Y1504" s="12">
        <v>1528.0421000000001</v>
      </c>
      <c r="AA1504" s="12">
        <f t="shared" si="467"/>
        <v>4.9763675786170252</v>
      </c>
    </row>
    <row r="1505" spans="1:27" ht="38.25" x14ac:dyDescent="0.2">
      <c r="A1505" s="225" t="s">
        <v>420</v>
      </c>
      <c r="B1505" s="203" t="s">
        <v>428</v>
      </c>
      <c r="R1505" s="12"/>
      <c r="S1505" s="12"/>
      <c r="T1505" s="12"/>
      <c r="U1505" s="12"/>
      <c r="V1505" s="93"/>
      <c r="W1505" s="12"/>
      <c r="X1505" s="12"/>
      <c r="Y1505" s="12">
        <v>5103.3416999999999</v>
      </c>
      <c r="AA1505" s="12">
        <f t="shared" si="467"/>
        <v>16.620029106844822</v>
      </c>
    </row>
    <row r="1506" spans="1:27" ht="25.5" x14ac:dyDescent="0.2">
      <c r="A1506" s="222" t="s">
        <v>403</v>
      </c>
      <c r="B1506" s="131" t="s">
        <v>353</v>
      </c>
      <c r="R1506" s="12">
        <v>6595.7790000000005</v>
      </c>
      <c r="S1506" s="12">
        <v>7128.8230000000003</v>
      </c>
      <c r="T1506" s="12">
        <v>6324.6319999999996</v>
      </c>
      <c r="U1506" s="12">
        <v>3573.8960000000002</v>
      </c>
      <c r="V1506" s="132">
        <v>3304.1750000000002</v>
      </c>
      <c r="W1506" s="12">
        <v>3439.6120000000001</v>
      </c>
      <c r="X1506" s="12">
        <v>3633.2689999999998</v>
      </c>
      <c r="Y1506" s="12">
        <v>4168.2974000000004</v>
      </c>
    </row>
    <row r="1507" spans="1:27" ht="38.25" x14ac:dyDescent="0.2">
      <c r="A1507" s="222" t="s">
        <v>404</v>
      </c>
      <c r="B1507" s="131" t="s">
        <v>195</v>
      </c>
      <c r="R1507" s="12">
        <v>109450.516</v>
      </c>
      <c r="S1507" s="12">
        <v>134186.13099999999</v>
      </c>
      <c r="T1507" s="12">
        <v>152064.546</v>
      </c>
      <c r="U1507" s="12">
        <v>154590.71100000001</v>
      </c>
      <c r="V1507" s="132">
        <v>175425.63200000001</v>
      </c>
      <c r="W1507" s="12">
        <v>160028.63200000001</v>
      </c>
      <c r="X1507" s="12">
        <v>179808.52499999999</v>
      </c>
      <c r="Y1507" s="12">
        <v>180555.79460000002</v>
      </c>
    </row>
    <row r="1508" spans="1:27" x14ac:dyDescent="0.2">
      <c r="A1508" s="222" t="s">
        <v>176</v>
      </c>
      <c r="B1508" s="131" t="s">
        <v>196</v>
      </c>
      <c r="R1508" s="12">
        <v>880.53599999999994</v>
      </c>
      <c r="S1508" s="12">
        <v>4730.3869999999997</v>
      </c>
      <c r="T1508" s="12">
        <v>2597.174</v>
      </c>
      <c r="U1508" s="12">
        <v>4607.223</v>
      </c>
      <c r="V1508" s="132">
        <v>6398.4939999999997</v>
      </c>
      <c r="W1508" s="12">
        <v>8804.16</v>
      </c>
      <c r="X1508" s="12">
        <v>631.19000000000005</v>
      </c>
      <c r="Y1508" s="12">
        <v>615.97929999999997</v>
      </c>
    </row>
    <row r="1509" spans="1:27" x14ac:dyDescent="0.2">
      <c r="A1509" s="222" t="s">
        <v>177</v>
      </c>
      <c r="B1509" s="131" t="s">
        <v>197</v>
      </c>
      <c r="R1509" s="12">
        <v>808.08500000000004</v>
      </c>
      <c r="S1509" s="12">
        <v>1940.365</v>
      </c>
      <c r="T1509" s="12">
        <v>1177.943</v>
      </c>
      <c r="U1509" s="12">
        <v>1727.674</v>
      </c>
      <c r="V1509" s="132">
        <v>2492.5569999999998</v>
      </c>
      <c r="W1509" s="12">
        <v>4874.9409999999998</v>
      </c>
      <c r="X1509" s="12">
        <v>3249.1350000000002</v>
      </c>
      <c r="Y1509" s="12">
        <v>1217.2847999999997</v>
      </c>
    </row>
    <row r="1510" spans="1:27" x14ac:dyDescent="0.2">
      <c r="A1510" s="222" t="s">
        <v>178</v>
      </c>
      <c r="B1510" s="131" t="s">
        <v>198</v>
      </c>
      <c r="R1510" s="12">
        <v>1783.4359999999999</v>
      </c>
      <c r="S1510" s="12">
        <v>1946.598</v>
      </c>
      <c r="T1510" s="12">
        <v>1229.1469999999999</v>
      </c>
      <c r="U1510" s="12">
        <v>1477.9549999999999</v>
      </c>
      <c r="V1510" s="132">
        <v>1239.78</v>
      </c>
      <c r="W1510" s="12">
        <v>1072.8409999999999</v>
      </c>
      <c r="X1510" s="12">
        <v>1140.21</v>
      </c>
      <c r="Y1510" s="12">
        <v>1127.6318999999999</v>
      </c>
    </row>
    <row r="1511" spans="1:27" x14ac:dyDescent="0.2">
      <c r="A1511" s="222" t="s">
        <v>179</v>
      </c>
      <c r="B1511" s="131" t="s">
        <v>199</v>
      </c>
      <c r="R1511" s="12">
        <v>346.71600000000001</v>
      </c>
      <c r="S1511" s="12">
        <v>43.896000000000001</v>
      </c>
      <c r="T1511" s="12">
        <v>153.971</v>
      </c>
      <c r="U1511" s="12">
        <v>90.923000000000002</v>
      </c>
      <c r="V1511" s="132">
        <v>60.442999999999998</v>
      </c>
      <c r="W1511" s="12">
        <v>71.072999999999993</v>
      </c>
      <c r="X1511" s="12">
        <v>53.87</v>
      </c>
      <c r="Y1511" s="12">
        <v>124.60969999999999</v>
      </c>
    </row>
    <row r="1512" spans="1:27" x14ac:dyDescent="0.2">
      <c r="A1512" s="222" t="s">
        <v>180</v>
      </c>
      <c r="B1512" s="131" t="s">
        <v>200</v>
      </c>
      <c r="R1512" s="12">
        <v>21.507000000000001</v>
      </c>
      <c r="S1512" s="12">
        <v>32.581000000000003</v>
      </c>
      <c r="T1512" s="12">
        <v>81.706000000000003</v>
      </c>
      <c r="U1512" s="12">
        <v>132.38200000000001</v>
      </c>
      <c r="V1512" s="132">
        <v>73.608999999999995</v>
      </c>
      <c r="W1512" s="12">
        <v>71.828999999999994</v>
      </c>
      <c r="X1512" s="12">
        <v>37.186</v>
      </c>
      <c r="Y1512" s="12">
        <v>41.943000000000005</v>
      </c>
    </row>
    <row r="1513" spans="1:27" x14ac:dyDescent="0.2">
      <c r="A1513" s="222" t="s">
        <v>181</v>
      </c>
      <c r="B1513" s="131" t="s">
        <v>201</v>
      </c>
      <c r="R1513" s="12">
        <v>5.8</v>
      </c>
      <c r="S1513" s="12">
        <v>2.2999999999999998</v>
      </c>
      <c r="T1513" s="12">
        <v>53.164000000000001</v>
      </c>
      <c r="U1513" s="12">
        <v>1.5640000000000001</v>
      </c>
      <c r="V1513" s="132">
        <v>0</v>
      </c>
      <c r="W1513" s="12">
        <v>0</v>
      </c>
      <c r="X1513" s="12">
        <v>0</v>
      </c>
      <c r="Y1513" s="12">
        <v>5.6209999999999996</v>
      </c>
    </row>
    <row r="1514" spans="1:27" x14ac:dyDescent="0.2">
      <c r="A1514" s="222" t="s">
        <v>182</v>
      </c>
      <c r="B1514" s="131" t="s">
        <v>202</v>
      </c>
      <c r="R1514" s="12">
        <v>262.46199999999999</v>
      </c>
      <c r="S1514" s="12">
        <v>376.18700000000001</v>
      </c>
      <c r="T1514" s="12">
        <v>289.36900000000003</v>
      </c>
      <c r="U1514" s="12">
        <v>3799.1439999999998</v>
      </c>
      <c r="V1514" s="132">
        <v>3895.3310000000001</v>
      </c>
      <c r="W1514" s="12">
        <v>1391.527</v>
      </c>
      <c r="X1514" s="12">
        <v>1196.9290000000001</v>
      </c>
      <c r="Y1514" s="12">
        <v>975.38660000000016</v>
      </c>
    </row>
    <row r="1515" spans="1:27" x14ac:dyDescent="0.2">
      <c r="A1515" s="222" t="s">
        <v>183</v>
      </c>
      <c r="B1515" s="131" t="s">
        <v>203</v>
      </c>
      <c r="R1515" s="12">
        <v>8057.8689999999997</v>
      </c>
      <c r="S1515" s="12">
        <v>5171.8190000000004</v>
      </c>
      <c r="T1515" s="12">
        <v>3046.0320000000002</v>
      </c>
      <c r="U1515" s="12">
        <v>6146.6310000000003</v>
      </c>
      <c r="V1515" s="132">
        <v>2112.5749999999998</v>
      </c>
      <c r="W1515" s="12">
        <v>1285.4459999999999</v>
      </c>
      <c r="X1515" s="12">
        <v>1999.366</v>
      </c>
      <c r="Y1515" s="12">
        <v>220.77929999999998</v>
      </c>
    </row>
    <row r="1516" spans="1:27" ht="25.5" x14ac:dyDescent="0.2">
      <c r="A1516" s="222" t="s">
        <v>184</v>
      </c>
      <c r="B1516" s="131" t="s">
        <v>204</v>
      </c>
      <c r="R1516" s="12">
        <v>499.661</v>
      </c>
      <c r="S1516" s="12">
        <v>447.77</v>
      </c>
      <c r="T1516" s="12">
        <v>573.95500000000004</v>
      </c>
      <c r="U1516" s="12">
        <v>119.89100000000001</v>
      </c>
      <c r="V1516" s="132">
        <v>178.685</v>
      </c>
      <c r="W1516" s="12">
        <v>180.286</v>
      </c>
      <c r="X1516" s="12">
        <v>214.91900000000001</v>
      </c>
      <c r="Y1516" s="12">
        <v>293.52109999999999</v>
      </c>
    </row>
    <row r="1517" spans="1:27" x14ac:dyDescent="0.2">
      <c r="A1517" s="222" t="s">
        <v>406</v>
      </c>
      <c r="B1517" s="131" t="s">
        <v>205</v>
      </c>
      <c r="R1517" s="12">
        <v>24918.612000000001</v>
      </c>
      <c r="S1517" s="12">
        <v>8146.4589999999998</v>
      </c>
      <c r="T1517" s="12">
        <v>9815.2189999999991</v>
      </c>
      <c r="U1517" s="12">
        <v>10910.019</v>
      </c>
      <c r="V1517" s="132">
        <v>11579.831</v>
      </c>
      <c r="W1517" s="12">
        <v>9563.402</v>
      </c>
      <c r="X1517" s="12">
        <v>10733.796</v>
      </c>
      <c r="Y1517" s="12">
        <v>8097.7768999999998</v>
      </c>
    </row>
    <row r="1518" spans="1:27" x14ac:dyDescent="0.2">
      <c r="A1518" s="222" t="s">
        <v>186</v>
      </c>
      <c r="B1518" s="131" t="s">
        <v>206</v>
      </c>
      <c r="R1518" s="12">
        <v>170.20599999999999</v>
      </c>
      <c r="S1518" s="12">
        <v>186.358</v>
      </c>
      <c r="T1518" s="12">
        <v>240.304</v>
      </c>
      <c r="U1518" s="12">
        <v>425.637</v>
      </c>
      <c r="V1518" s="132">
        <v>728.18399999999997</v>
      </c>
      <c r="W1518" s="12">
        <v>539.971</v>
      </c>
      <c r="X1518" s="12">
        <v>235.02099999999999</v>
      </c>
      <c r="Y1518" s="12">
        <v>522.94910000000004</v>
      </c>
    </row>
    <row r="1519" spans="1:27" x14ac:dyDescent="0.2">
      <c r="A1519" s="222" t="s">
        <v>187</v>
      </c>
      <c r="B1519" s="131" t="s">
        <v>207</v>
      </c>
      <c r="R1519" s="12">
        <v>583.39400000000001</v>
      </c>
      <c r="S1519" s="12">
        <v>656.10500000000002</v>
      </c>
      <c r="T1519" s="12">
        <v>578.83699999999999</v>
      </c>
      <c r="U1519" s="12">
        <v>669.48699999999997</v>
      </c>
      <c r="V1519" s="132">
        <v>428.04899999999998</v>
      </c>
      <c r="W1519" s="12">
        <v>453.28100000000001</v>
      </c>
      <c r="X1519" s="12">
        <v>323.73899999999998</v>
      </c>
      <c r="Y1519" s="12">
        <v>941.96719999999993</v>
      </c>
    </row>
    <row r="1520" spans="1:27" x14ac:dyDescent="0.2">
      <c r="A1520" s="222" t="s">
        <v>407</v>
      </c>
      <c r="B1520" s="131" t="s">
        <v>208</v>
      </c>
      <c r="R1520" s="12">
        <v>21.641999999999999</v>
      </c>
      <c r="S1520" s="12">
        <v>9.8290000000000006</v>
      </c>
      <c r="T1520" s="12">
        <v>7.5510000000000002</v>
      </c>
      <c r="U1520" s="12">
        <v>12.557</v>
      </c>
      <c r="V1520" s="132">
        <v>3.097</v>
      </c>
      <c r="W1520" s="12">
        <v>7.0419999999999998</v>
      </c>
      <c r="X1520" s="12">
        <v>9.7210000000000001</v>
      </c>
      <c r="Y1520" s="12">
        <v>25.292000000000002</v>
      </c>
    </row>
    <row r="1521" spans="1:27" x14ac:dyDescent="0.2">
      <c r="A1521" s="222" t="s">
        <v>189</v>
      </c>
      <c r="B1521" s="131" t="s">
        <v>209</v>
      </c>
      <c r="R1521" s="12">
        <v>15.356999999999999</v>
      </c>
      <c r="S1521" s="12">
        <v>46.838000000000001</v>
      </c>
      <c r="T1521" s="12">
        <v>56.268999999999998</v>
      </c>
      <c r="U1521" s="12">
        <v>271.81200000000001</v>
      </c>
      <c r="V1521" s="132">
        <v>292.92399999999998</v>
      </c>
      <c r="W1521" s="12">
        <v>53.508000000000003</v>
      </c>
      <c r="X1521" s="12">
        <v>88.605999999999995</v>
      </c>
      <c r="Y1521" s="12">
        <v>86.956100000000006</v>
      </c>
    </row>
    <row r="1522" spans="1:27" x14ac:dyDescent="0.2">
      <c r="A1522" s="223" t="s">
        <v>3</v>
      </c>
      <c r="B1522" s="67"/>
      <c r="R1522" s="12">
        <v>191402.0558</v>
      </c>
      <c r="S1522" s="12">
        <v>195225.71</v>
      </c>
      <c r="T1522" s="12">
        <v>205305.39509999999</v>
      </c>
      <c r="U1522" s="12">
        <v>226095.95110000001</v>
      </c>
      <c r="V1522" s="132">
        <v>237980.82770000005</v>
      </c>
      <c r="W1522" s="12">
        <v>219229</v>
      </c>
      <c r="X1522" s="12">
        <v>234283.67119999995</v>
      </c>
      <c r="Y1522" s="12">
        <v>231381.2867</v>
      </c>
    </row>
    <row r="1523" spans="1:27" x14ac:dyDescent="0.2">
      <c r="A1523" s="112"/>
      <c r="B1523" s="67"/>
      <c r="R1523" s="12">
        <f t="shared" ref="R1523:X1523" si="468">SUM(R1495:R1521)</f>
        <v>191402.05899999995</v>
      </c>
      <c r="S1523" s="12">
        <f t="shared" si="468"/>
        <v>195225.70999999996</v>
      </c>
      <c r="T1523" s="12">
        <f t="shared" si="468"/>
        <v>205305.39</v>
      </c>
      <c r="U1523" s="12">
        <f t="shared" si="468"/>
        <v>226095.95200000002</v>
      </c>
      <c r="V1523" s="132">
        <f t="shared" si="468"/>
        <v>237980.82800000007</v>
      </c>
      <c r="W1523" s="12">
        <f t="shared" si="468"/>
        <v>219228.65899999996</v>
      </c>
      <c r="X1523" s="12">
        <f t="shared" si="468"/>
        <v>234283.671</v>
      </c>
      <c r="Y1523" s="12"/>
    </row>
    <row r="1524" spans="1:27" x14ac:dyDescent="0.2">
      <c r="A1524" s="112" t="s">
        <v>433</v>
      </c>
      <c r="B1524" s="67"/>
      <c r="R1524" s="12"/>
      <c r="S1524" s="12"/>
      <c r="T1524" s="12"/>
      <c r="U1524" s="12"/>
      <c r="V1524" s="132"/>
      <c r="W1524" s="12"/>
      <c r="X1524" s="12"/>
      <c r="Y1524" s="12"/>
    </row>
    <row r="1525" spans="1:27" x14ac:dyDescent="0.2">
      <c r="A1525" s="112" t="s">
        <v>438</v>
      </c>
      <c r="B1525" s="67"/>
      <c r="R1525" s="12"/>
      <c r="S1525" s="12"/>
      <c r="T1525" s="12"/>
      <c r="U1525" s="12"/>
      <c r="V1525" s="132"/>
      <c r="W1525" s="12"/>
      <c r="X1525" s="12"/>
      <c r="Y1525" s="12"/>
    </row>
    <row r="1526" spans="1:27" x14ac:dyDescent="0.2">
      <c r="A1526" s="222" t="s">
        <v>171</v>
      </c>
      <c r="B1526" s="131" t="s">
        <v>191</v>
      </c>
      <c r="R1526" s="12">
        <v>102.83</v>
      </c>
      <c r="S1526" s="12">
        <v>123.068</v>
      </c>
      <c r="T1526" s="12">
        <v>140.547</v>
      </c>
      <c r="U1526" s="12">
        <v>198.98599999999999</v>
      </c>
      <c r="V1526" s="132">
        <v>182.714</v>
      </c>
      <c r="W1526" s="12">
        <v>187.33699999999999</v>
      </c>
      <c r="X1526" s="12">
        <v>125.196</v>
      </c>
      <c r="Y1526" s="12">
        <v>256.53649999999999</v>
      </c>
    </row>
    <row r="1527" spans="1:27" x14ac:dyDescent="0.2">
      <c r="A1527" s="222" t="s">
        <v>172</v>
      </c>
      <c r="B1527" s="131" t="s">
        <v>192</v>
      </c>
      <c r="R1527" s="12">
        <v>14.02</v>
      </c>
      <c r="S1527" s="12">
        <v>10.307</v>
      </c>
      <c r="T1527" s="12">
        <v>8.1739999999999995</v>
      </c>
      <c r="U1527" s="12">
        <v>11.712</v>
      </c>
      <c r="V1527" s="132">
        <v>13.21</v>
      </c>
      <c r="W1527" s="12">
        <v>11.417</v>
      </c>
      <c r="X1527" s="12">
        <v>28.92</v>
      </c>
      <c r="Y1527" s="12">
        <v>14.817</v>
      </c>
    </row>
    <row r="1528" spans="1:27" x14ac:dyDescent="0.2">
      <c r="A1528" s="222" t="s">
        <v>173</v>
      </c>
      <c r="B1528" s="131" t="s">
        <v>193</v>
      </c>
      <c r="R1528" s="12">
        <v>11059.842000000001</v>
      </c>
      <c r="S1528" s="12">
        <v>12062.037</v>
      </c>
      <c r="T1528" s="12">
        <v>14611.589</v>
      </c>
      <c r="U1528" s="12">
        <v>13144.921</v>
      </c>
      <c r="V1528" s="132">
        <v>11208.379000000001</v>
      </c>
      <c r="W1528" s="12">
        <v>14322.882</v>
      </c>
      <c r="X1528" s="12">
        <v>12683.915000000001</v>
      </c>
      <c r="Y1528" s="12">
        <v>19055.825399999998</v>
      </c>
    </row>
    <row r="1529" spans="1:27" x14ac:dyDescent="0.2">
      <c r="A1529" s="225" t="s">
        <v>413</v>
      </c>
      <c r="B1529" s="226" t="s">
        <v>421</v>
      </c>
      <c r="R1529" s="12"/>
      <c r="S1529" s="12"/>
      <c r="T1529" s="12"/>
      <c r="U1529" s="12"/>
      <c r="V1529" s="132"/>
      <c r="W1529" s="12"/>
      <c r="X1529" s="12"/>
      <c r="Y1529" s="12">
        <v>8172.0339000000004</v>
      </c>
      <c r="AA1529" s="12">
        <f>+Y1529*100/Y$1528</f>
        <v>42.884701808823252</v>
      </c>
    </row>
    <row r="1530" spans="1:27" ht="25.5" x14ac:dyDescent="0.2">
      <c r="A1530" s="225" t="s">
        <v>414</v>
      </c>
      <c r="B1530" s="226" t="s">
        <v>422</v>
      </c>
      <c r="R1530" s="12"/>
      <c r="S1530" s="12"/>
      <c r="T1530" s="12"/>
      <c r="U1530" s="12"/>
      <c r="V1530" s="132"/>
      <c r="W1530" s="12"/>
      <c r="X1530" s="12"/>
      <c r="Y1530" s="12">
        <v>250.99400000000003</v>
      </c>
      <c r="AA1530" s="12">
        <f t="shared" ref="AA1530:AA1536" si="469">+Y1530*100/Y$1528</f>
        <v>1.3171510272129174</v>
      </c>
    </row>
    <row r="1531" spans="1:27" x14ac:dyDescent="0.2">
      <c r="A1531" s="225" t="s">
        <v>415</v>
      </c>
      <c r="B1531" s="203" t="s">
        <v>423</v>
      </c>
      <c r="R1531" s="12"/>
      <c r="S1531" s="12"/>
      <c r="T1531" s="12"/>
      <c r="U1531" s="12"/>
      <c r="V1531" s="132"/>
      <c r="W1531" s="12"/>
      <c r="X1531" s="12"/>
      <c r="Y1531" s="12">
        <v>40.220999999999997</v>
      </c>
      <c r="AA1531" s="12">
        <f t="shared" si="469"/>
        <v>0.21106931426859105</v>
      </c>
    </row>
    <row r="1532" spans="1:27" x14ac:dyDescent="0.2">
      <c r="A1532" s="225" t="s">
        <v>416</v>
      </c>
      <c r="B1532" s="203" t="s">
        <v>424</v>
      </c>
      <c r="R1532" s="12"/>
      <c r="S1532" s="12"/>
      <c r="T1532" s="12"/>
      <c r="U1532" s="12"/>
      <c r="V1532" s="132"/>
      <c r="W1532" s="12"/>
      <c r="X1532" s="12"/>
      <c r="Y1532" s="12">
        <v>434.71600000000001</v>
      </c>
      <c r="AA1532" s="12">
        <f t="shared" si="469"/>
        <v>2.2812761498119101</v>
      </c>
    </row>
    <row r="1533" spans="1:27" ht="38.25" x14ac:dyDescent="0.2">
      <c r="A1533" s="225" t="s">
        <v>417</v>
      </c>
      <c r="B1533" s="203" t="s">
        <v>425</v>
      </c>
      <c r="R1533" s="12"/>
      <c r="S1533" s="12"/>
      <c r="T1533" s="12"/>
      <c r="U1533" s="12"/>
      <c r="V1533" s="132"/>
      <c r="W1533" s="12"/>
      <c r="X1533" s="12"/>
      <c r="Y1533" s="12">
        <v>4250.5158999999994</v>
      </c>
      <c r="AA1533" s="12">
        <f t="shared" si="469"/>
        <v>22.305598475939018</v>
      </c>
    </row>
    <row r="1534" spans="1:27" x14ac:dyDescent="0.2">
      <c r="A1534" s="225" t="s">
        <v>418</v>
      </c>
      <c r="B1534" s="203" t="s">
        <v>426</v>
      </c>
      <c r="R1534" s="12"/>
      <c r="S1534" s="12"/>
      <c r="T1534" s="12"/>
      <c r="U1534" s="12"/>
      <c r="V1534" s="132"/>
      <c r="W1534" s="12"/>
      <c r="X1534" s="12"/>
      <c r="Y1534" s="12">
        <v>553.36300000000006</v>
      </c>
      <c r="AA1534" s="12">
        <f t="shared" si="469"/>
        <v>2.903904650595718</v>
      </c>
    </row>
    <row r="1535" spans="1:27" x14ac:dyDescent="0.2">
      <c r="A1535" s="225" t="s">
        <v>419</v>
      </c>
      <c r="B1535" s="203" t="s">
        <v>427</v>
      </c>
      <c r="R1535" s="12"/>
      <c r="S1535" s="12"/>
      <c r="T1535" s="12"/>
      <c r="U1535" s="12"/>
      <c r="V1535" s="132"/>
      <c r="W1535" s="12"/>
      <c r="X1535" s="12"/>
      <c r="Y1535" s="12">
        <v>424.851</v>
      </c>
      <c r="AA1535" s="12">
        <f t="shared" si="469"/>
        <v>2.2295072036081947</v>
      </c>
    </row>
    <row r="1536" spans="1:27" ht="38.25" x14ac:dyDescent="0.2">
      <c r="A1536" s="225" t="s">
        <v>420</v>
      </c>
      <c r="B1536" s="203" t="s">
        <v>428</v>
      </c>
      <c r="R1536" s="12"/>
      <c r="S1536" s="12"/>
      <c r="T1536" s="12"/>
      <c r="U1536" s="12"/>
      <c r="V1536" s="132"/>
      <c r="W1536" s="12"/>
      <c r="X1536" s="12"/>
      <c r="Y1536" s="12">
        <v>4929.1306000000004</v>
      </c>
      <c r="AA1536" s="12">
        <f t="shared" si="469"/>
        <v>25.866791369740412</v>
      </c>
    </row>
    <row r="1537" spans="1:25" ht="25.5" x14ac:dyDescent="0.2">
      <c r="A1537" s="222" t="s">
        <v>403</v>
      </c>
      <c r="B1537" s="131" t="s">
        <v>353</v>
      </c>
      <c r="R1537" s="12">
        <v>979.41700000000003</v>
      </c>
      <c r="S1537" s="12">
        <v>1073.1369999999999</v>
      </c>
      <c r="T1537" s="12">
        <v>709.87400000000002</v>
      </c>
      <c r="U1537" s="12">
        <v>615.28</v>
      </c>
      <c r="V1537" s="132">
        <v>766.476</v>
      </c>
      <c r="W1537" s="12">
        <v>790.99800000000005</v>
      </c>
      <c r="X1537" s="12">
        <v>877.14400000000001</v>
      </c>
      <c r="Y1537" s="12">
        <v>917.83920000000001</v>
      </c>
    </row>
    <row r="1538" spans="1:25" ht="38.25" x14ac:dyDescent="0.2">
      <c r="A1538" s="222" t="s">
        <v>404</v>
      </c>
      <c r="B1538" s="131" t="s">
        <v>195</v>
      </c>
      <c r="R1538" s="12">
        <v>1162.076</v>
      </c>
      <c r="S1538" s="12">
        <v>1060.992</v>
      </c>
      <c r="T1538" s="12">
        <v>1372.143</v>
      </c>
      <c r="U1538" s="12">
        <v>2106.2800000000002</v>
      </c>
      <c r="V1538" s="132">
        <v>1561.675</v>
      </c>
      <c r="W1538" s="12">
        <v>2092.5219999999999</v>
      </c>
      <c r="X1538" s="12">
        <v>1792.7940000000001</v>
      </c>
      <c r="Y1538" s="12">
        <v>1545.298</v>
      </c>
    </row>
    <row r="1539" spans="1:25" x14ac:dyDescent="0.2">
      <c r="A1539" s="222" t="s">
        <v>176</v>
      </c>
      <c r="B1539" s="131" t="s">
        <v>196</v>
      </c>
      <c r="R1539" s="12">
        <v>296.27800000000002</v>
      </c>
      <c r="S1539" s="12">
        <v>585.28800000000001</v>
      </c>
      <c r="T1539" s="12">
        <v>287.43799999999999</v>
      </c>
      <c r="U1539" s="12">
        <v>172.654</v>
      </c>
      <c r="V1539" s="132">
        <v>251.005</v>
      </c>
      <c r="W1539" s="12">
        <v>211.84299999999999</v>
      </c>
      <c r="X1539" s="12">
        <v>104.035</v>
      </c>
      <c r="Y1539" s="12">
        <v>95.256899999999987</v>
      </c>
    </row>
    <row r="1540" spans="1:25" x14ac:dyDescent="0.2">
      <c r="A1540" s="222" t="s">
        <v>177</v>
      </c>
      <c r="B1540" s="131" t="s">
        <v>197</v>
      </c>
      <c r="R1540" s="12">
        <v>1020.7380000000001</v>
      </c>
      <c r="S1540" s="12">
        <v>1301.5329999999999</v>
      </c>
      <c r="T1540" s="12">
        <v>1637.07</v>
      </c>
      <c r="U1540" s="12">
        <v>3151.6410000000001</v>
      </c>
      <c r="V1540" s="132">
        <v>2591.6190000000001</v>
      </c>
      <c r="W1540" s="12">
        <v>1467.319</v>
      </c>
      <c r="X1540" s="12">
        <v>1977.4939999999999</v>
      </c>
      <c r="Y1540" s="12">
        <v>1783.1081999999999</v>
      </c>
    </row>
    <row r="1541" spans="1:25" x14ac:dyDescent="0.2">
      <c r="A1541" s="222" t="s">
        <v>178</v>
      </c>
      <c r="B1541" s="131" t="s">
        <v>198</v>
      </c>
      <c r="R1541" s="12">
        <v>831.50099999999998</v>
      </c>
      <c r="S1541" s="12">
        <v>909.56899999999996</v>
      </c>
      <c r="T1541" s="12">
        <v>1453.7750000000001</v>
      </c>
      <c r="U1541" s="12">
        <v>1493.5650000000001</v>
      </c>
      <c r="V1541" s="132">
        <v>1499.665</v>
      </c>
      <c r="W1541" s="12">
        <v>833.83</v>
      </c>
      <c r="X1541" s="12">
        <v>1563.107</v>
      </c>
      <c r="Y1541" s="12">
        <v>1453.8932</v>
      </c>
    </row>
    <row r="1542" spans="1:25" x14ac:dyDescent="0.2">
      <c r="A1542" s="222" t="s">
        <v>179</v>
      </c>
      <c r="B1542" s="131" t="s">
        <v>199</v>
      </c>
      <c r="R1542" s="12">
        <v>1065.2950000000001</v>
      </c>
      <c r="S1542" s="12">
        <v>1115.3979999999999</v>
      </c>
      <c r="T1542" s="12">
        <v>1157.6420000000001</v>
      </c>
      <c r="U1542" s="12">
        <v>1244.7670000000001</v>
      </c>
      <c r="V1542" s="132">
        <v>1194.463</v>
      </c>
      <c r="W1542" s="12">
        <v>1133.7180000000001</v>
      </c>
      <c r="X1542" s="12">
        <v>1540.471</v>
      </c>
      <c r="Y1542" s="12">
        <v>1438.6025</v>
      </c>
    </row>
    <row r="1543" spans="1:25" x14ac:dyDescent="0.2">
      <c r="A1543" s="222" t="s">
        <v>180</v>
      </c>
      <c r="B1543" s="131" t="s">
        <v>200</v>
      </c>
      <c r="R1543" s="12">
        <v>134.57400000000001</v>
      </c>
      <c r="S1543" s="12">
        <v>154.85900000000001</v>
      </c>
      <c r="T1543" s="12">
        <v>189.624</v>
      </c>
      <c r="U1543" s="12">
        <v>173.77</v>
      </c>
      <c r="V1543" s="132">
        <v>133.44800000000001</v>
      </c>
      <c r="W1543" s="12">
        <v>136.358</v>
      </c>
      <c r="X1543" s="12">
        <v>144.76</v>
      </c>
      <c r="Y1543" s="12">
        <v>146.01499999999999</v>
      </c>
    </row>
    <row r="1544" spans="1:25" x14ac:dyDescent="0.2">
      <c r="A1544" s="222" t="s">
        <v>181</v>
      </c>
      <c r="B1544" s="131" t="s">
        <v>201</v>
      </c>
      <c r="R1544" s="12">
        <v>7.0970000000000004</v>
      </c>
      <c r="S1544" s="12">
        <v>3.5379999999999998</v>
      </c>
      <c r="T1544" s="12">
        <v>2.5369999999999999</v>
      </c>
      <c r="U1544" s="12">
        <v>0</v>
      </c>
      <c r="V1544" s="132">
        <v>0</v>
      </c>
      <c r="W1544" s="12">
        <v>0</v>
      </c>
      <c r="X1544" s="12">
        <v>0</v>
      </c>
      <c r="Y1544" s="12">
        <v>19.59</v>
      </c>
    </row>
    <row r="1545" spans="1:25" x14ac:dyDescent="0.2">
      <c r="A1545" s="222" t="s">
        <v>182</v>
      </c>
      <c r="B1545" s="131" t="s">
        <v>202</v>
      </c>
      <c r="R1545" s="12">
        <v>501.47300000000001</v>
      </c>
      <c r="S1545" s="12">
        <v>538.93799999999999</v>
      </c>
      <c r="T1545" s="12">
        <v>684.96</v>
      </c>
      <c r="U1545" s="12">
        <v>697.16300000000001</v>
      </c>
      <c r="V1545" s="132">
        <v>405.33</v>
      </c>
      <c r="W1545" s="12">
        <v>561.78700000000003</v>
      </c>
      <c r="X1545" s="12">
        <v>720.875</v>
      </c>
      <c r="Y1545" s="12">
        <v>508.31599999999997</v>
      </c>
    </row>
    <row r="1546" spans="1:25" x14ac:dyDescent="0.2">
      <c r="A1546" s="222" t="s">
        <v>183</v>
      </c>
      <c r="B1546" s="131" t="s">
        <v>203</v>
      </c>
      <c r="R1546" s="12">
        <v>895.45500000000004</v>
      </c>
      <c r="S1546" s="12">
        <v>223.01400000000001</v>
      </c>
      <c r="T1546" s="12">
        <v>825.00900000000001</v>
      </c>
      <c r="U1546" s="12">
        <v>328.31299999999999</v>
      </c>
      <c r="V1546" s="132">
        <v>170.05600000000001</v>
      </c>
      <c r="W1546" s="12">
        <v>166.85499999999999</v>
      </c>
      <c r="X1546" s="12">
        <v>654.75900000000001</v>
      </c>
      <c r="Y1546" s="12">
        <v>168.92500000000001</v>
      </c>
    </row>
    <row r="1547" spans="1:25" ht="25.5" x14ac:dyDescent="0.2">
      <c r="A1547" s="222" t="s">
        <v>184</v>
      </c>
      <c r="B1547" s="131" t="s">
        <v>204</v>
      </c>
      <c r="R1547" s="12">
        <v>504.17200000000003</v>
      </c>
      <c r="S1547" s="12">
        <v>272.214</v>
      </c>
      <c r="T1547" s="12">
        <v>265.149</v>
      </c>
      <c r="U1547" s="12">
        <v>170.505</v>
      </c>
      <c r="V1547" s="132">
        <v>189.92699999999999</v>
      </c>
      <c r="W1547" s="12">
        <v>263.44400000000002</v>
      </c>
      <c r="X1547" s="12">
        <v>468.53300000000002</v>
      </c>
      <c r="Y1547" s="12">
        <v>348.28020000000004</v>
      </c>
    </row>
    <row r="1548" spans="1:25" x14ac:dyDescent="0.2">
      <c r="A1548" s="222" t="s">
        <v>406</v>
      </c>
      <c r="B1548" s="131" t="s">
        <v>205</v>
      </c>
      <c r="R1548" s="12">
        <v>2567.0569999999998</v>
      </c>
      <c r="S1548" s="12">
        <v>3086.0590000000002</v>
      </c>
      <c r="T1548" s="12">
        <v>2434.4180000000001</v>
      </c>
      <c r="U1548" s="12">
        <v>1809.9159999999999</v>
      </c>
      <c r="V1548" s="132">
        <v>2010.0170000000001</v>
      </c>
      <c r="W1548" s="12">
        <v>2139.8270000000002</v>
      </c>
      <c r="X1548" s="12">
        <v>2104.6759999999999</v>
      </c>
      <c r="Y1548" s="12">
        <v>1824.8648999999998</v>
      </c>
    </row>
    <row r="1549" spans="1:25" x14ac:dyDescent="0.2">
      <c r="A1549" s="222" t="s">
        <v>186</v>
      </c>
      <c r="B1549" s="131" t="s">
        <v>206</v>
      </c>
      <c r="R1549" s="12">
        <v>1324.527</v>
      </c>
      <c r="S1549" s="12">
        <v>1118.798</v>
      </c>
      <c r="T1549" s="12">
        <v>1422.434</v>
      </c>
      <c r="U1549" s="12">
        <v>1467.3589999999999</v>
      </c>
      <c r="V1549" s="132">
        <v>1460.4090000000001</v>
      </c>
      <c r="W1549" s="12">
        <v>1488.162</v>
      </c>
      <c r="X1549" s="12">
        <v>1380.058</v>
      </c>
      <c r="Y1549" s="12">
        <v>1407.0119999999999</v>
      </c>
    </row>
    <row r="1550" spans="1:25" x14ac:dyDescent="0.2">
      <c r="A1550" s="222" t="s">
        <v>187</v>
      </c>
      <c r="B1550" s="131" t="s">
        <v>207</v>
      </c>
      <c r="R1550" s="12">
        <v>2538.453</v>
      </c>
      <c r="S1550" s="12">
        <v>2694.7750000000001</v>
      </c>
      <c r="T1550" s="12">
        <v>2452.8560000000002</v>
      </c>
      <c r="U1550" s="12">
        <v>2879.9609999999998</v>
      </c>
      <c r="V1550" s="132">
        <v>3283.31</v>
      </c>
      <c r="W1550" s="12">
        <v>3556.337</v>
      </c>
      <c r="X1550" s="12">
        <v>3223.998</v>
      </c>
      <c r="Y1550" s="12">
        <v>3277.0353999999998</v>
      </c>
    </row>
    <row r="1551" spans="1:25" x14ac:dyDescent="0.2">
      <c r="A1551" s="222" t="s">
        <v>407</v>
      </c>
      <c r="B1551" s="131" t="s">
        <v>208</v>
      </c>
      <c r="R1551" s="12">
        <v>126.488</v>
      </c>
      <c r="S1551" s="12">
        <v>155.02199999999999</v>
      </c>
      <c r="T1551" s="12">
        <v>246.054</v>
      </c>
      <c r="U1551" s="12">
        <v>467.577</v>
      </c>
      <c r="V1551" s="132">
        <v>563.15899999999999</v>
      </c>
      <c r="W1551" s="12">
        <v>665.00599999999997</v>
      </c>
      <c r="X1551" s="12">
        <v>753.66200000000003</v>
      </c>
      <c r="Y1551" s="12">
        <v>678.20069999999998</v>
      </c>
    </row>
    <row r="1552" spans="1:25" x14ac:dyDescent="0.2">
      <c r="A1552" s="222" t="s">
        <v>189</v>
      </c>
      <c r="B1552" s="131" t="s">
        <v>209</v>
      </c>
      <c r="R1552" s="12">
        <v>227.624</v>
      </c>
      <c r="S1552" s="12">
        <v>466.36200000000002</v>
      </c>
      <c r="T1552" s="12">
        <v>510.65100000000001</v>
      </c>
      <c r="U1552" s="12">
        <v>534.00099999999998</v>
      </c>
      <c r="V1552" s="132">
        <v>517.68499999999995</v>
      </c>
      <c r="W1552" s="12">
        <v>419.13400000000001</v>
      </c>
      <c r="X1552" s="12">
        <v>537.64200000000005</v>
      </c>
      <c r="Y1552" s="12">
        <v>492.25850000000003</v>
      </c>
    </row>
    <row r="1553" spans="1:27" x14ac:dyDescent="0.2">
      <c r="A1553" s="223" t="s">
        <v>3</v>
      </c>
      <c r="B1553" s="67"/>
      <c r="R1553" s="12">
        <f t="shared" ref="R1553:X1553" si="470">SUM(R1526:R1552)</f>
        <v>25358.917000000009</v>
      </c>
      <c r="S1553" s="12">
        <f t="shared" si="470"/>
        <v>26954.908000000003</v>
      </c>
      <c r="T1553" s="12">
        <f t="shared" si="470"/>
        <v>30411.944000000003</v>
      </c>
      <c r="U1553" s="12">
        <f t="shared" si="470"/>
        <v>30668.371000000003</v>
      </c>
      <c r="V1553" s="132">
        <f t="shared" si="470"/>
        <v>28002.547000000006</v>
      </c>
      <c r="W1553" s="12">
        <f t="shared" si="470"/>
        <v>30448.776000000005</v>
      </c>
      <c r="X1553" s="12">
        <f t="shared" si="470"/>
        <v>30682.039000000001</v>
      </c>
      <c r="Y1553" s="12">
        <v>35431.674599999998</v>
      </c>
    </row>
    <row r="1554" spans="1:27" x14ac:dyDescent="0.2">
      <c r="A1554" s="222" t="s">
        <v>460</v>
      </c>
      <c r="B1554" s="67"/>
      <c r="R1554" s="12">
        <f>+R1553*100/(R1553+R1583)</f>
        <v>85.656141567816164</v>
      </c>
      <c r="S1554" s="12">
        <f t="shared" ref="S1554:Y1554" si="471">+S1553*100/(S1553+S1583)</f>
        <v>87.797305475049527</v>
      </c>
      <c r="T1554" s="12">
        <f t="shared" si="471"/>
        <v>89.741383105761074</v>
      </c>
      <c r="U1554" s="12">
        <f t="shared" si="471"/>
        <v>88.775217575242579</v>
      </c>
      <c r="V1554" s="12">
        <f t="shared" si="471"/>
        <v>88.527214694914434</v>
      </c>
      <c r="W1554" s="12">
        <f t="shared" si="471"/>
        <v>86.996895585985797</v>
      </c>
      <c r="X1554" s="12">
        <f t="shared" si="471"/>
        <v>85.598420272867287</v>
      </c>
      <c r="Y1554" s="12">
        <f t="shared" si="471"/>
        <v>90.284242335895158</v>
      </c>
    </row>
    <row r="1555" spans="1:27" x14ac:dyDescent="0.2">
      <c r="A1555" s="227" t="s">
        <v>434</v>
      </c>
      <c r="B1555" s="67"/>
      <c r="R1555" s="12"/>
      <c r="S1555" s="12"/>
      <c r="T1555" s="12"/>
      <c r="U1555" s="12"/>
      <c r="V1555" s="132"/>
      <c r="W1555" s="12"/>
      <c r="X1555" s="12"/>
      <c r="Y1555" s="12"/>
    </row>
    <row r="1556" spans="1:27" x14ac:dyDescent="0.2">
      <c r="A1556" s="222" t="s">
        <v>171</v>
      </c>
      <c r="B1556" s="131" t="s">
        <v>191</v>
      </c>
      <c r="R1556" s="12">
        <v>169.75399999999999</v>
      </c>
      <c r="S1556" s="12">
        <v>207.48599999999999</v>
      </c>
      <c r="T1556" s="12">
        <v>186.673</v>
      </c>
      <c r="U1556" s="12">
        <v>163.49299999999999</v>
      </c>
      <c r="V1556" s="132">
        <v>140.63800000000001</v>
      </c>
      <c r="W1556" s="12">
        <v>126.74299999999999</v>
      </c>
      <c r="X1556" s="12">
        <v>134.93899999999999</v>
      </c>
      <c r="Y1556" s="12">
        <v>137.15720000000002</v>
      </c>
    </row>
    <row r="1557" spans="1:27" x14ac:dyDescent="0.2">
      <c r="A1557" s="222" t="s">
        <v>172</v>
      </c>
      <c r="B1557" s="131" t="s">
        <v>192</v>
      </c>
      <c r="R1557" s="12">
        <v>3.3050000000000002</v>
      </c>
      <c r="S1557" s="12">
        <v>17.326000000000001</v>
      </c>
      <c r="T1557" s="12">
        <v>19.681999999999999</v>
      </c>
      <c r="U1557" s="12">
        <v>22.983000000000001</v>
      </c>
      <c r="V1557" s="132">
        <v>17.452000000000002</v>
      </c>
      <c r="W1557" s="12">
        <v>15.63</v>
      </c>
      <c r="X1557" s="12">
        <v>23.446999999999999</v>
      </c>
      <c r="Y1557" s="12">
        <v>12.677</v>
      </c>
    </row>
    <row r="1558" spans="1:27" x14ac:dyDescent="0.2">
      <c r="A1558" s="222" t="s">
        <v>173</v>
      </c>
      <c r="B1558" s="131" t="s">
        <v>193</v>
      </c>
      <c r="R1558" s="12">
        <v>2001.1510000000001</v>
      </c>
      <c r="S1558" s="12">
        <v>1652.79</v>
      </c>
      <c r="T1558" s="12">
        <v>1499.268</v>
      </c>
      <c r="U1558" s="12">
        <v>1663.7349999999999</v>
      </c>
      <c r="V1558" s="132">
        <v>1168.6769999999999</v>
      </c>
      <c r="W1558" s="12">
        <v>1321.5440000000001</v>
      </c>
      <c r="X1558" s="12">
        <v>2669.3890000000001</v>
      </c>
      <c r="Y1558" s="12">
        <v>1585.4458999999999</v>
      </c>
    </row>
    <row r="1559" spans="1:27" x14ac:dyDescent="0.2">
      <c r="A1559" s="225" t="s">
        <v>413</v>
      </c>
      <c r="B1559" s="226" t="s">
        <v>421</v>
      </c>
      <c r="R1559" s="12"/>
      <c r="S1559" s="12"/>
      <c r="T1559" s="12"/>
      <c r="U1559" s="12"/>
      <c r="V1559" s="132"/>
      <c r="W1559" s="12"/>
      <c r="X1559" s="12"/>
      <c r="Y1559" s="12">
        <v>734.48069999999996</v>
      </c>
      <c r="AA1559" s="12">
        <f>+Y1559*100/Y$1558</f>
        <v>46.326443557613665</v>
      </c>
    </row>
    <row r="1560" spans="1:27" ht="25.5" x14ac:dyDescent="0.2">
      <c r="A1560" s="225" t="s">
        <v>414</v>
      </c>
      <c r="B1560" s="226" t="s">
        <v>422</v>
      </c>
      <c r="R1560" s="12"/>
      <c r="S1560" s="12"/>
      <c r="T1560" s="12"/>
      <c r="U1560" s="12"/>
      <c r="V1560" s="132"/>
      <c r="W1560" s="12"/>
      <c r="X1560" s="12"/>
      <c r="Y1560" s="12">
        <v>42.275999999999996</v>
      </c>
      <c r="AA1560" s="12">
        <f t="shared" ref="AA1560:AA1566" si="472">+Y1560*100/Y$1558</f>
        <v>2.6665053660929079</v>
      </c>
    </row>
    <row r="1561" spans="1:27" x14ac:dyDescent="0.2">
      <c r="A1561" s="225" t="s">
        <v>415</v>
      </c>
      <c r="B1561" s="203" t="s">
        <v>423</v>
      </c>
      <c r="R1561" s="12"/>
      <c r="S1561" s="12"/>
      <c r="T1561" s="12"/>
      <c r="U1561" s="12"/>
      <c r="V1561" s="132"/>
      <c r="W1561" s="12"/>
      <c r="X1561" s="12"/>
      <c r="Y1561" s="12">
        <v>7.0839999999999996</v>
      </c>
      <c r="AA1561" s="12">
        <f t="shared" si="472"/>
        <v>0.44681436307602801</v>
      </c>
    </row>
    <row r="1562" spans="1:27" x14ac:dyDescent="0.2">
      <c r="A1562" s="225" t="s">
        <v>416</v>
      </c>
      <c r="B1562" s="203" t="s">
        <v>424</v>
      </c>
      <c r="R1562" s="12"/>
      <c r="S1562" s="12"/>
      <c r="T1562" s="12"/>
      <c r="U1562" s="12"/>
      <c r="V1562" s="132"/>
      <c r="W1562" s="12"/>
      <c r="X1562" s="12"/>
      <c r="Y1562" s="12">
        <v>33.958000000000006</v>
      </c>
      <c r="AA1562" s="12">
        <f t="shared" si="472"/>
        <v>2.1418580097876569</v>
      </c>
    </row>
    <row r="1563" spans="1:27" ht="38.25" x14ac:dyDescent="0.2">
      <c r="A1563" s="225" t="s">
        <v>417</v>
      </c>
      <c r="B1563" s="203" t="s">
        <v>425</v>
      </c>
      <c r="R1563" s="12"/>
      <c r="S1563" s="12"/>
      <c r="T1563" s="12"/>
      <c r="U1563" s="12"/>
      <c r="V1563" s="132"/>
      <c r="W1563" s="12"/>
      <c r="X1563" s="12"/>
      <c r="Y1563" s="12">
        <v>441.19579999999996</v>
      </c>
      <c r="AA1563" s="12">
        <f t="shared" si="472"/>
        <v>27.827868487975525</v>
      </c>
    </row>
    <row r="1564" spans="1:27" x14ac:dyDescent="0.2">
      <c r="A1564" s="225" t="s">
        <v>418</v>
      </c>
      <c r="B1564" s="203" t="s">
        <v>426</v>
      </c>
      <c r="R1564" s="12"/>
      <c r="S1564" s="12"/>
      <c r="T1564" s="12"/>
      <c r="U1564" s="12"/>
      <c r="V1564" s="132"/>
      <c r="W1564" s="12"/>
      <c r="X1564" s="12"/>
      <c r="Y1564" s="12">
        <v>30.094000000000001</v>
      </c>
      <c r="AA1564" s="12">
        <f t="shared" si="472"/>
        <v>1.8981410844734596</v>
      </c>
    </row>
    <row r="1565" spans="1:27" x14ac:dyDescent="0.2">
      <c r="A1565" s="225" t="s">
        <v>419</v>
      </c>
      <c r="B1565" s="203" t="s">
        <v>427</v>
      </c>
      <c r="R1565" s="12"/>
      <c r="S1565" s="12"/>
      <c r="T1565" s="12"/>
      <c r="U1565" s="12"/>
      <c r="V1565" s="132"/>
      <c r="W1565" s="12"/>
      <c r="X1565" s="12"/>
      <c r="Y1565" s="12">
        <v>57.316000000000003</v>
      </c>
      <c r="AA1565" s="12">
        <f t="shared" si="472"/>
        <v>3.6151343921605905</v>
      </c>
    </row>
    <row r="1566" spans="1:27" ht="38.25" x14ac:dyDescent="0.2">
      <c r="A1566" s="225" t="s">
        <v>420</v>
      </c>
      <c r="B1566" s="203" t="s">
        <v>428</v>
      </c>
      <c r="R1566" s="12"/>
      <c r="S1566" s="12"/>
      <c r="T1566" s="12"/>
      <c r="U1566" s="12"/>
      <c r="V1566" s="132"/>
      <c r="W1566" s="12"/>
      <c r="X1566" s="12"/>
      <c r="Y1566" s="12">
        <v>239.04139999999998</v>
      </c>
      <c r="AA1566" s="12">
        <f t="shared" si="472"/>
        <v>15.077234738820165</v>
      </c>
    </row>
    <row r="1567" spans="1:27" ht="25.5" x14ac:dyDescent="0.2">
      <c r="A1567" s="222" t="s">
        <v>403</v>
      </c>
      <c r="B1567" s="131" t="s">
        <v>353</v>
      </c>
      <c r="R1567" s="12">
        <v>29.134</v>
      </c>
      <c r="S1567" s="12">
        <v>37.051000000000002</v>
      </c>
      <c r="T1567" s="12">
        <v>37.457000000000001</v>
      </c>
      <c r="U1567" s="12">
        <v>26.433</v>
      </c>
      <c r="V1567" s="132">
        <v>106.56100000000001</v>
      </c>
      <c r="W1567" s="12">
        <v>30.507000000000001</v>
      </c>
      <c r="X1567" s="12">
        <v>36.808999999999997</v>
      </c>
      <c r="Y1567" s="12">
        <v>15.9367</v>
      </c>
    </row>
    <row r="1568" spans="1:27" ht="38.25" x14ac:dyDescent="0.2">
      <c r="A1568" s="222" t="s">
        <v>404</v>
      </c>
      <c r="B1568" s="131" t="s">
        <v>195</v>
      </c>
      <c r="R1568" s="12">
        <v>875.31899999999996</v>
      </c>
      <c r="S1568" s="12">
        <v>728.13400000000001</v>
      </c>
      <c r="T1568" s="12">
        <v>771.76199999999994</v>
      </c>
      <c r="U1568" s="12">
        <v>755.29200000000003</v>
      </c>
      <c r="V1568" s="132">
        <v>880.38800000000003</v>
      </c>
      <c r="W1568" s="12">
        <v>940.44500000000005</v>
      </c>
      <c r="X1568" s="12">
        <v>1331.9110000000001</v>
      </c>
      <c r="Y1568" s="12">
        <v>1046.585</v>
      </c>
    </row>
    <row r="1569" spans="1:25" x14ac:dyDescent="0.2">
      <c r="A1569" s="222" t="s">
        <v>176</v>
      </c>
      <c r="B1569" s="131" t="s">
        <v>196</v>
      </c>
      <c r="R1569" s="12">
        <v>174.548</v>
      </c>
      <c r="S1569" s="12">
        <v>107.15900000000001</v>
      </c>
      <c r="T1569" s="12">
        <v>183.28700000000001</v>
      </c>
      <c r="U1569" s="12">
        <v>164.79400000000001</v>
      </c>
      <c r="V1569" s="132">
        <v>59.927</v>
      </c>
      <c r="W1569" s="12">
        <v>120.16200000000001</v>
      </c>
      <c r="X1569" s="12">
        <v>62.618000000000002</v>
      </c>
      <c r="Y1569" s="12">
        <v>125.24969999999999</v>
      </c>
    </row>
    <row r="1570" spans="1:25" x14ac:dyDescent="0.2">
      <c r="A1570" s="222" t="s">
        <v>177</v>
      </c>
      <c r="B1570" s="131" t="s">
        <v>197</v>
      </c>
      <c r="R1570" s="12">
        <v>210.92400000000001</v>
      </c>
      <c r="S1570" s="12">
        <v>314.43400000000003</v>
      </c>
      <c r="T1570" s="12">
        <v>115.226</v>
      </c>
      <c r="U1570" s="12">
        <v>350.4</v>
      </c>
      <c r="V1570" s="132">
        <v>358.38099999999997</v>
      </c>
      <c r="W1570" s="12">
        <v>239.149</v>
      </c>
      <c r="X1570" s="12">
        <v>227.35499999999999</v>
      </c>
      <c r="Y1570" s="12">
        <v>198.6413</v>
      </c>
    </row>
    <row r="1571" spans="1:25" x14ac:dyDescent="0.2">
      <c r="A1571" s="222" t="s">
        <v>178</v>
      </c>
      <c r="B1571" s="131" t="s">
        <v>198</v>
      </c>
      <c r="R1571" s="12">
        <v>153.73400000000001</v>
      </c>
      <c r="S1571" s="12">
        <v>119.16500000000001</v>
      </c>
      <c r="T1571" s="12">
        <v>100.309</v>
      </c>
      <c r="U1571" s="12">
        <v>221.68299999999999</v>
      </c>
      <c r="V1571" s="132">
        <v>266.50299999999999</v>
      </c>
      <c r="W1571" s="12">
        <v>937.06500000000005</v>
      </c>
      <c r="X1571" s="12">
        <v>237.82599999999999</v>
      </c>
      <c r="Y1571" s="12">
        <v>298.9264</v>
      </c>
    </row>
    <row r="1572" spans="1:25" x14ac:dyDescent="0.2">
      <c r="A1572" s="222" t="s">
        <v>179</v>
      </c>
      <c r="B1572" s="131" t="s">
        <v>199</v>
      </c>
      <c r="R1572" s="12">
        <v>19.946999999999999</v>
      </c>
      <c r="S1572" s="12">
        <v>13.849</v>
      </c>
      <c r="T1572" s="12">
        <v>47.883000000000003</v>
      </c>
      <c r="U1572" s="12">
        <v>18.606000000000002</v>
      </c>
      <c r="V1572" s="132">
        <v>29.164999999999999</v>
      </c>
      <c r="W1572" s="12">
        <v>44.203000000000003</v>
      </c>
      <c r="X1572" s="12">
        <v>20.628</v>
      </c>
      <c r="Y1572" s="12">
        <v>8.0167000000000002</v>
      </c>
    </row>
    <row r="1573" spans="1:25" x14ac:dyDescent="0.2">
      <c r="A1573" s="222" t="s">
        <v>180</v>
      </c>
      <c r="B1573" s="131" t="s">
        <v>200</v>
      </c>
      <c r="R1573" s="12">
        <v>3.8879999999999999</v>
      </c>
      <c r="S1573" s="12">
        <v>2.0979999999999999</v>
      </c>
      <c r="T1573" s="12">
        <v>0.443</v>
      </c>
      <c r="U1573" s="12">
        <v>1.571</v>
      </c>
      <c r="V1573" s="132">
        <v>2.4420000000000002</v>
      </c>
      <c r="W1573" s="12">
        <v>4.13</v>
      </c>
      <c r="X1573" s="12">
        <v>8.4909999999999997</v>
      </c>
      <c r="Y1573" s="12">
        <v>1.7649999999999999</v>
      </c>
    </row>
    <row r="1574" spans="1:25" x14ac:dyDescent="0.2">
      <c r="A1574" s="222" t="s">
        <v>181</v>
      </c>
      <c r="B1574" s="131" t="s">
        <v>201</v>
      </c>
      <c r="R1574" s="12">
        <v>0.84699999999999998</v>
      </c>
      <c r="S1574" s="12">
        <v>0.53900000000000003</v>
      </c>
      <c r="T1574" s="12">
        <v>0</v>
      </c>
      <c r="U1574" s="12">
        <v>0</v>
      </c>
      <c r="V1574" s="132">
        <v>0</v>
      </c>
      <c r="W1574" s="12">
        <v>0</v>
      </c>
      <c r="X1574" s="12">
        <v>0</v>
      </c>
      <c r="Y1574" s="12" t="s">
        <v>409</v>
      </c>
    </row>
    <row r="1575" spans="1:25" x14ac:dyDescent="0.2">
      <c r="A1575" s="222" t="s">
        <v>182</v>
      </c>
      <c r="B1575" s="131" t="s">
        <v>202</v>
      </c>
      <c r="R1575" s="12">
        <v>49.414000000000001</v>
      </c>
      <c r="S1575" s="12">
        <v>46.863999999999997</v>
      </c>
      <c r="T1575" s="12">
        <v>28.581</v>
      </c>
      <c r="U1575" s="12">
        <v>26.687000000000001</v>
      </c>
      <c r="V1575" s="132">
        <v>12.037000000000001</v>
      </c>
      <c r="W1575" s="12">
        <v>21.779</v>
      </c>
      <c r="X1575" s="12">
        <v>25.091000000000001</v>
      </c>
      <c r="Y1575" s="12">
        <v>16.306999999999999</v>
      </c>
    </row>
    <row r="1576" spans="1:25" x14ac:dyDescent="0.2">
      <c r="A1576" s="222" t="s">
        <v>183</v>
      </c>
      <c r="B1576" s="131" t="s">
        <v>203</v>
      </c>
      <c r="R1576" s="12">
        <v>46.673999999999999</v>
      </c>
      <c r="S1576" s="12">
        <v>9.06</v>
      </c>
      <c r="T1576" s="12">
        <v>8.2050000000000001</v>
      </c>
      <c r="U1576" s="12">
        <v>15.279</v>
      </c>
      <c r="V1576" s="132">
        <v>10.074999999999999</v>
      </c>
      <c r="W1576" s="12">
        <v>25.765999999999998</v>
      </c>
      <c r="X1576" s="12">
        <v>10.391999999999999</v>
      </c>
      <c r="Y1576" s="12">
        <v>2.085</v>
      </c>
    </row>
    <row r="1577" spans="1:25" ht="25.5" x14ac:dyDescent="0.2">
      <c r="A1577" s="222" t="s">
        <v>184</v>
      </c>
      <c r="B1577" s="131" t="s">
        <v>204</v>
      </c>
      <c r="R1577" s="12">
        <v>16.791</v>
      </c>
      <c r="S1577" s="12">
        <v>13.01</v>
      </c>
      <c r="T1577" s="12">
        <v>6.2489999999999997</v>
      </c>
      <c r="U1577" s="12">
        <v>3.125</v>
      </c>
      <c r="V1577" s="132">
        <v>54.000999999999998</v>
      </c>
      <c r="W1577" s="12">
        <v>49.738</v>
      </c>
      <c r="X1577" s="12">
        <v>40.542999999999999</v>
      </c>
      <c r="Y1577" s="12">
        <v>44.965300000000006</v>
      </c>
    </row>
    <row r="1578" spans="1:25" x14ac:dyDescent="0.2">
      <c r="A1578" s="222" t="s">
        <v>406</v>
      </c>
      <c r="B1578" s="131" t="s">
        <v>205</v>
      </c>
      <c r="R1578" s="12">
        <v>408.089</v>
      </c>
      <c r="S1578" s="12">
        <v>374.19299999999998</v>
      </c>
      <c r="T1578" s="12">
        <v>380.851</v>
      </c>
      <c r="U1578" s="12">
        <v>329.05900000000003</v>
      </c>
      <c r="V1578" s="132">
        <v>409.61700000000002</v>
      </c>
      <c r="W1578" s="12">
        <v>430.83499999999998</v>
      </c>
      <c r="X1578" s="12">
        <v>215.86</v>
      </c>
      <c r="Y1578" s="12">
        <v>178.66170000000002</v>
      </c>
    </row>
    <row r="1579" spans="1:25" x14ac:dyDescent="0.2">
      <c r="A1579" s="222" t="s">
        <v>186</v>
      </c>
      <c r="B1579" s="131" t="s">
        <v>206</v>
      </c>
      <c r="R1579" s="12">
        <v>10.955</v>
      </c>
      <c r="S1579" s="12">
        <v>14.087999999999999</v>
      </c>
      <c r="T1579" s="12">
        <v>15.058999999999999</v>
      </c>
      <c r="U1579" s="12">
        <v>12.515000000000001</v>
      </c>
      <c r="V1579" s="132">
        <v>14.569000000000001</v>
      </c>
      <c r="W1579" s="12">
        <v>23.597999999999999</v>
      </c>
      <c r="X1579" s="12">
        <v>15.792999999999999</v>
      </c>
      <c r="Y1579" s="12">
        <v>15.712</v>
      </c>
    </row>
    <row r="1580" spans="1:25" x14ac:dyDescent="0.2">
      <c r="A1580" s="222" t="s">
        <v>187</v>
      </c>
      <c r="B1580" s="131" t="s">
        <v>207</v>
      </c>
      <c r="R1580" s="12">
        <v>61.247</v>
      </c>
      <c r="S1580" s="12">
        <v>66.573999999999998</v>
      </c>
      <c r="T1580" s="12">
        <v>62.308</v>
      </c>
      <c r="U1580" s="12">
        <v>86.525000000000006</v>
      </c>
      <c r="V1580" s="132">
        <v>88.103999999999999</v>
      </c>
      <c r="W1580" s="12">
        <v>207.86500000000001</v>
      </c>
      <c r="X1580" s="12">
        <v>90.968000000000004</v>
      </c>
      <c r="Y1580" s="12">
        <v>112.0497</v>
      </c>
    </row>
    <row r="1581" spans="1:25" x14ac:dyDescent="0.2">
      <c r="A1581" s="222" t="s">
        <v>407</v>
      </c>
      <c r="B1581" s="131" t="s">
        <v>208</v>
      </c>
      <c r="R1581" s="12">
        <v>8.9179999999999993</v>
      </c>
      <c r="S1581" s="12">
        <v>6.3470000000000004</v>
      </c>
      <c r="T1581" s="12">
        <v>6.2450000000000001</v>
      </c>
      <c r="U1581" s="12">
        <v>6.383</v>
      </c>
      <c r="V1581" s="132">
        <v>4.8659999999999997</v>
      </c>
      <c r="W1581" s="12">
        <v>4.92</v>
      </c>
      <c r="X1581" s="12">
        <v>3.3889999999999998</v>
      </c>
      <c r="Y1581" s="12">
        <v>3.9609999999999999</v>
      </c>
    </row>
    <row r="1582" spans="1:25" x14ac:dyDescent="0.2">
      <c r="A1582" s="222" t="s">
        <v>189</v>
      </c>
      <c r="B1582" s="131" t="s">
        <v>209</v>
      </c>
      <c r="R1582" s="12">
        <v>1.93</v>
      </c>
      <c r="S1582" s="12">
        <v>16.218</v>
      </c>
      <c r="T1582" s="12">
        <v>6.9960000000000004</v>
      </c>
      <c r="U1582" s="12">
        <v>9.1609999999999996</v>
      </c>
      <c r="V1582" s="132">
        <v>5.6189999999999998</v>
      </c>
      <c r="W1582" s="12">
        <v>6.9870000000000001</v>
      </c>
      <c r="X1582" s="12">
        <v>6.6769999999999996</v>
      </c>
      <c r="Y1582" s="12">
        <v>8.766</v>
      </c>
    </row>
    <row r="1583" spans="1:25" x14ac:dyDescent="0.2">
      <c r="A1583" s="223" t="s">
        <v>3</v>
      </c>
      <c r="B1583" s="67"/>
      <c r="R1583" s="12">
        <f t="shared" ref="R1583:X1583" si="473">SUM(R1556:R1582)</f>
        <v>4246.5690000000013</v>
      </c>
      <c r="S1583" s="12">
        <f t="shared" si="473"/>
        <v>3746.3850000000007</v>
      </c>
      <c r="T1583" s="12">
        <f t="shared" si="473"/>
        <v>3476.4840000000004</v>
      </c>
      <c r="U1583" s="12">
        <f t="shared" si="473"/>
        <v>3877.7239999999997</v>
      </c>
      <c r="V1583" s="132">
        <f t="shared" si="473"/>
        <v>3629.0219999999999</v>
      </c>
      <c r="W1583" s="12">
        <f t="shared" si="473"/>
        <v>4551.0659999999998</v>
      </c>
      <c r="X1583" s="12">
        <f t="shared" si="473"/>
        <v>5162.1259999999993</v>
      </c>
      <c r="Y1583" s="12">
        <v>3812.9085999999993</v>
      </c>
    </row>
    <row r="1584" spans="1:25" x14ac:dyDescent="0.2">
      <c r="A1584" s="112"/>
      <c r="B1584" s="67"/>
      <c r="R1584" s="12"/>
      <c r="S1584" s="12"/>
      <c r="T1584" s="12"/>
      <c r="U1584" s="12"/>
      <c r="V1584" s="132"/>
      <c r="W1584" s="12"/>
      <c r="X1584" s="12"/>
      <c r="Y1584" s="12"/>
    </row>
    <row r="1585" spans="1:27" x14ac:dyDescent="0.2">
      <c r="A1585" s="112" t="s">
        <v>432</v>
      </c>
      <c r="B1585" s="67"/>
      <c r="R1585" s="12"/>
      <c r="S1585" s="12"/>
      <c r="T1585" s="12"/>
      <c r="U1585" s="12"/>
      <c r="V1585" s="132"/>
      <c r="W1585" s="12"/>
      <c r="X1585" s="12"/>
      <c r="Y1585" s="12"/>
    </row>
    <row r="1586" spans="1:27" x14ac:dyDescent="0.2">
      <c r="A1586" s="222" t="s">
        <v>171</v>
      </c>
      <c r="B1586" s="131" t="s">
        <v>191</v>
      </c>
      <c r="R1586" s="12">
        <v>2549.5549999999998</v>
      </c>
      <c r="S1586" s="12">
        <v>2505.89</v>
      </c>
      <c r="T1586" s="12">
        <v>2795.7730000000001</v>
      </c>
      <c r="U1586" s="12">
        <v>2810.241</v>
      </c>
      <c r="V1586" s="132">
        <v>2856.7919999999999</v>
      </c>
      <c r="W1586" s="12">
        <v>2232.9050000000002</v>
      </c>
      <c r="X1586" s="12">
        <v>2412.02</v>
      </c>
      <c r="Y1586" s="12">
        <v>2820.2299000000003</v>
      </c>
    </row>
    <row r="1587" spans="1:27" x14ac:dyDescent="0.2">
      <c r="A1587" s="222" t="s">
        <v>172</v>
      </c>
      <c r="B1587" s="131" t="s">
        <v>192</v>
      </c>
      <c r="R1587" s="12">
        <v>79.841999999999999</v>
      </c>
      <c r="S1587" s="12">
        <v>236.98099999999999</v>
      </c>
      <c r="T1587" s="12">
        <v>65.162999999999997</v>
      </c>
      <c r="U1587" s="12">
        <v>134.36099999999999</v>
      </c>
      <c r="V1587" s="132">
        <v>224.64400000000001</v>
      </c>
      <c r="W1587" s="12">
        <v>371.24700000000001</v>
      </c>
      <c r="X1587" s="12">
        <v>326.31400000000002</v>
      </c>
      <c r="Y1587" s="12">
        <v>212.71100000000001</v>
      </c>
    </row>
    <row r="1588" spans="1:27" x14ac:dyDescent="0.2">
      <c r="A1588" s="222" t="s">
        <v>173</v>
      </c>
      <c r="B1588" s="131" t="s">
        <v>193</v>
      </c>
      <c r="R1588" s="12">
        <v>46619.902000000002</v>
      </c>
      <c r="S1588" s="12">
        <v>47935.951000000001</v>
      </c>
      <c r="T1588" s="12">
        <v>49016.822999999997</v>
      </c>
      <c r="U1588" s="12">
        <v>45567.290999999997</v>
      </c>
      <c r="V1588" s="132">
        <v>39000.930999999997</v>
      </c>
      <c r="W1588" s="12">
        <v>44823.063000000002</v>
      </c>
      <c r="X1588" s="12">
        <v>43359.648000000001</v>
      </c>
      <c r="Y1588" s="12">
        <v>56022.970399999998</v>
      </c>
    </row>
    <row r="1589" spans="1:27" x14ac:dyDescent="0.2">
      <c r="A1589" s="225" t="s">
        <v>413</v>
      </c>
      <c r="B1589" s="226" t="s">
        <v>421</v>
      </c>
      <c r="R1589" s="12"/>
      <c r="S1589" s="12"/>
      <c r="T1589" s="12"/>
      <c r="U1589" s="12"/>
      <c r="V1589" s="132"/>
      <c r="W1589" s="12"/>
      <c r="X1589" s="12"/>
      <c r="Y1589" s="12">
        <v>19658.4264</v>
      </c>
      <c r="AA1589" s="12">
        <f>+Y1589*100/Y$1588</f>
        <v>35.089939465259057</v>
      </c>
    </row>
    <row r="1590" spans="1:27" ht="25.5" x14ac:dyDescent="0.2">
      <c r="A1590" s="225" t="s">
        <v>414</v>
      </c>
      <c r="B1590" s="226" t="s">
        <v>422</v>
      </c>
      <c r="R1590" s="12"/>
      <c r="S1590" s="12"/>
      <c r="T1590" s="12"/>
      <c r="U1590" s="12"/>
      <c r="V1590" s="132"/>
      <c r="W1590" s="12"/>
      <c r="X1590" s="12"/>
      <c r="Y1590" s="12">
        <v>612.298</v>
      </c>
      <c r="AA1590" s="12">
        <f t="shared" ref="AA1590:AA1596" si="474">+Y1590*100/Y$1588</f>
        <v>1.092940976938988</v>
      </c>
    </row>
    <row r="1591" spans="1:27" x14ac:dyDescent="0.2">
      <c r="A1591" s="225" t="s">
        <v>415</v>
      </c>
      <c r="B1591" s="203" t="s">
        <v>423</v>
      </c>
      <c r="R1591" s="12"/>
      <c r="S1591" s="12"/>
      <c r="T1591" s="12"/>
      <c r="U1591" s="12"/>
      <c r="V1591" s="132"/>
      <c r="W1591" s="12"/>
      <c r="X1591" s="12"/>
      <c r="Y1591" s="12">
        <v>203.982</v>
      </c>
      <c r="AA1591" s="12">
        <f t="shared" si="474"/>
        <v>0.36410422107857388</v>
      </c>
    </row>
    <row r="1592" spans="1:27" x14ac:dyDescent="0.2">
      <c r="A1592" s="225" t="s">
        <v>416</v>
      </c>
      <c r="B1592" s="203" t="s">
        <v>424</v>
      </c>
      <c r="R1592" s="12"/>
      <c r="S1592" s="12"/>
      <c r="T1592" s="12"/>
      <c r="U1592" s="12"/>
      <c r="V1592" s="132"/>
      <c r="W1592" s="12"/>
      <c r="X1592" s="12"/>
      <c r="Y1592" s="12">
        <v>1840.423</v>
      </c>
      <c r="AA1592" s="12">
        <f t="shared" si="474"/>
        <v>3.2851221326886302</v>
      </c>
    </row>
    <row r="1593" spans="1:27" ht="38.25" x14ac:dyDescent="0.2">
      <c r="A1593" s="225" t="s">
        <v>417</v>
      </c>
      <c r="B1593" s="203" t="s">
        <v>425</v>
      </c>
      <c r="R1593" s="12"/>
      <c r="S1593" s="12"/>
      <c r="T1593" s="12"/>
      <c r="U1593" s="12"/>
      <c r="V1593" s="132"/>
      <c r="W1593" s="12"/>
      <c r="X1593" s="12"/>
      <c r="Y1593" s="12">
        <v>14373.5679</v>
      </c>
      <c r="AA1593" s="12">
        <f t="shared" si="474"/>
        <v>25.6565615806762</v>
      </c>
    </row>
    <row r="1594" spans="1:27" x14ac:dyDescent="0.2">
      <c r="A1594" s="225" t="s">
        <v>418</v>
      </c>
      <c r="B1594" s="203" t="s">
        <v>426</v>
      </c>
      <c r="R1594" s="12"/>
      <c r="S1594" s="12"/>
      <c r="T1594" s="12"/>
      <c r="U1594" s="12"/>
      <c r="V1594" s="132"/>
      <c r="W1594" s="12"/>
      <c r="X1594" s="12"/>
      <c r="Y1594" s="12">
        <v>1278.548</v>
      </c>
      <c r="AA1594" s="12">
        <f t="shared" si="474"/>
        <v>2.2821853087604222</v>
      </c>
    </row>
    <row r="1595" spans="1:27" x14ac:dyDescent="0.2">
      <c r="A1595" s="225" t="s">
        <v>419</v>
      </c>
      <c r="B1595" s="203" t="s">
        <v>427</v>
      </c>
      <c r="R1595" s="12"/>
      <c r="S1595" s="12"/>
      <c r="T1595" s="12"/>
      <c r="U1595" s="12"/>
      <c r="V1595" s="132"/>
      <c r="W1595" s="12"/>
      <c r="X1595" s="12"/>
      <c r="Y1595" s="12">
        <v>2031.9020000000003</v>
      </c>
      <c r="AA1595" s="12">
        <f t="shared" si="474"/>
        <v>3.6269087224264718</v>
      </c>
    </row>
    <row r="1596" spans="1:27" ht="38.25" x14ac:dyDescent="0.2">
      <c r="A1596" s="225" t="s">
        <v>420</v>
      </c>
      <c r="B1596" s="203" t="s">
        <v>428</v>
      </c>
      <c r="R1596" s="12"/>
      <c r="S1596" s="12"/>
      <c r="T1596" s="12"/>
      <c r="U1596" s="12"/>
      <c r="V1596" s="132"/>
      <c r="W1596" s="12"/>
      <c r="X1596" s="12"/>
      <c r="Y1596" s="12">
        <v>16023.823100000001</v>
      </c>
      <c r="AA1596" s="12">
        <f t="shared" si="474"/>
        <v>28.602237592171658</v>
      </c>
    </row>
    <row r="1597" spans="1:27" ht="25.5" x14ac:dyDescent="0.2">
      <c r="A1597" s="222" t="s">
        <v>403</v>
      </c>
      <c r="B1597" s="131" t="s">
        <v>353</v>
      </c>
      <c r="R1597" s="12">
        <v>2617.107</v>
      </c>
      <c r="S1597" s="12">
        <v>2974.9679999999998</v>
      </c>
      <c r="T1597" s="12">
        <v>5965.8959999999997</v>
      </c>
      <c r="U1597" s="12">
        <v>2749.4549999999999</v>
      </c>
      <c r="V1597" s="132">
        <v>3880.7860000000001</v>
      </c>
      <c r="W1597" s="12">
        <v>2832.645</v>
      </c>
      <c r="X1597" s="12">
        <v>2646.0230000000001</v>
      </c>
      <c r="Y1597" s="12">
        <v>2356.0230000000001</v>
      </c>
    </row>
    <row r="1598" spans="1:27" ht="38.25" x14ac:dyDescent="0.2">
      <c r="A1598" s="222" t="s">
        <v>404</v>
      </c>
      <c r="B1598" s="131" t="s">
        <v>195</v>
      </c>
      <c r="R1598" s="12">
        <v>12683.983</v>
      </c>
      <c r="S1598" s="12">
        <v>13378.755999999999</v>
      </c>
      <c r="T1598" s="12">
        <v>16887.894</v>
      </c>
      <c r="U1598" s="12">
        <v>17035.621999999999</v>
      </c>
      <c r="V1598" s="132">
        <v>19506.065999999999</v>
      </c>
      <c r="W1598" s="12">
        <v>18031.11</v>
      </c>
      <c r="X1598" s="12">
        <v>20998.628000000001</v>
      </c>
      <c r="Y1598" s="12">
        <v>23940.064999999999</v>
      </c>
    </row>
    <row r="1599" spans="1:27" x14ac:dyDescent="0.2">
      <c r="A1599" s="222" t="s">
        <v>176</v>
      </c>
      <c r="B1599" s="131" t="s">
        <v>196</v>
      </c>
      <c r="R1599" s="12">
        <v>3507.91</v>
      </c>
      <c r="S1599" s="12">
        <v>4015.3960000000002</v>
      </c>
      <c r="T1599" s="12">
        <v>2689.7710000000002</v>
      </c>
      <c r="U1599" s="12">
        <v>1475.049</v>
      </c>
      <c r="V1599" s="132">
        <v>1647.924</v>
      </c>
      <c r="W1599" s="12">
        <v>2718.9380000000001</v>
      </c>
      <c r="X1599" s="12">
        <v>1869.261</v>
      </c>
      <c r="Y1599" s="12">
        <v>1851.9061000000002</v>
      </c>
    </row>
    <row r="1600" spans="1:27" x14ac:dyDescent="0.2">
      <c r="A1600" s="222" t="s">
        <v>177</v>
      </c>
      <c r="B1600" s="131" t="s">
        <v>197</v>
      </c>
      <c r="R1600" s="12">
        <v>13210.384</v>
      </c>
      <c r="S1600" s="12">
        <v>6817.87</v>
      </c>
      <c r="T1600" s="12">
        <v>7327.9830000000002</v>
      </c>
      <c r="U1600" s="12">
        <v>15105.303</v>
      </c>
      <c r="V1600" s="132">
        <v>13110.665999999999</v>
      </c>
      <c r="W1600" s="12">
        <v>9725.9500000000007</v>
      </c>
      <c r="X1600" s="12">
        <v>11815.509</v>
      </c>
      <c r="Y1600" s="12">
        <v>9057.1922999999988</v>
      </c>
    </row>
    <row r="1601" spans="1:26" x14ac:dyDescent="0.2">
      <c r="A1601" s="222" t="s">
        <v>178</v>
      </c>
      <c r="B1601" s="131" t="s">
        <v>198</v>
      </c>
      <c r="R1601" s="12">
        <v>2792.1149999999998</v>
      </c>
      <c r="S1601" s="12">
        <v>4161.308</v>
      </c>
      <c r="T1601" s="12">
        <v>4500.2</v>
      </c>
      <c r="U1601" s="12">
        <v>4397.085</v>
      </c>
      <c r="V1601" s="132">
        <v>4831.4489999999996</v>
      </c>
      <c r="W1601" s="12">
        <v>4975.0519999999997</v>
      </c>
      <c r="X1601" s="12">
        <v>4302.0230000000001</v>
      </c>
      <c r="Y1601" s="12">
        <v>4269.0457999999999</v>
      </c>
    </row>
    <row r="1602" spans="1:26" x14ac:dyDescent="0.2">
      <c r="A1602" s="222" t="s">
        <v>179</v>
      </c>
      <c r="B1602" s="131" t="s">
        <v>199</v>
      </c>
      <c r="R1602" s="12">
        <v>1801.14</v>
      </c>
      <c r="S1602" s="12">
        <v>1951.758</v>
      </c>
      <c r="T1602" s="12">
        <v>2152.7020000000002</v>
      </c>
      <c r="U1602" s="12">
        <v>2015.079</v>
      </c>
      <c r="V1602" s="132">
        <v>1972.46</v>
      </c>
      <c r="W1602" s="12">
        <v>1877.807</v>
      </c>
      <c r="X1602" s="12">
        <v>2374.877</v>
      </c>
      <c r="Y1602" s="12">
        <v>2249.2920000000004</v>
      </c>
    </row>
    <row r="1603" spans="1:26" x14ac:dyDescent="0.2">
      <c r="A1603" s="222" t="s">
        <v>180</v>
      </c>
      <c r="B1603" s="131" t="s">
        <v>200</v>
      </c>
      <c r="R1603" s="12">
        <v>315.839</v>
      </c>
      <c r="S1603" s="12">
        <v>760.779</v>
      </c>
      <c r="T1603" s="12">
        <v>498.767</v>
      </c>
      <c r="U1603" s="12">
        <v>514.03700000000003</v>
      </c>
      <c r="V1603" s="132">
        <v>503.41699999999997</v>
      </c>
      <c r="W1603" s="12">
        <v>691.72699999999998</v>
      </c>
      <c r="X1603" s="12">
        <v>422.03399999999999</v>
      </c>
      <c r="Y1603" s="12">
        <v>679.63</v>
      </c>
    </row>
    <row r="1604" spans="1:26" x14ac:dyDescent="0.2">
      <c r="A1604" s="222" t="s">
        <v>181</v>
      </c>
      <c r="B1604" s="131" t="s">
        <v>201</v>
      </c>
      <c r="R1604" s="12">
        <v>15.731</v>
      </c>
      <c r="S1604" s="12">
        <v>16.239000000000001</v>
      </c>
      <c r="T1604" s="12">
        <v>3.7789999999999999</v>
      </c>
      <c r="U1604" s="12">
        <v>0.13200000000000001</v>
      </c>
      <c r="V1604" s="132">
        <v>0</v>
      </c>
      <c r="W1604" s="12">
        <v>0</v>
      </c>
      <c r="X1604" s="12">
        <v>0</v>
      </c>
      <c r="Y1604" s="12">
        <v>38.588000000000001</v>
      </c>
    </row>
    <row r="1605" spans="1:26" x14ac:dyDescent="0.2">
      <c r="A1605" s="222" t="s">
        <v>182</v>
      </c>
      <c r="B1605" s="131" t="s">
        <v>202</v>
      </c>
      <c r="R1605" s="12">
        <v>1923.069</v>
      </c>
      <c r="S1605" s="12">
        <v>1634.836</v>
      </c>
      <c r="T1605" s="12">
        <v>2504.5259999999998</v>
      </c>
      <c r="U1605" s="12">
        <v>4756.3500000000004</v>
      </c>
      <c r="V1605" s="132">
        <v>4408.7110000000002</v>
      </c>
      <c r="W1605" s="12">
        <v>1366.0170000000001</v>
      </c>
      <c r="X1605" s="12">
        <v>1639.3140000000001</v>
      </c>
      <c r="Y1605" s="12">
        <v>1257.96</v>
      </c>
    </row>
    <row r="1606" spans="1:26" x14ac:dyDescent="0.2">
      <c r="A1606" s="222" t="s">
        <v>183</v>
      </c>
      <c r="B1606" s="131" t="s">
        <v>203</v>
      </c>
      <c r="R1606" s="12">
        <v>3082.9209999999998</v>
      </c>
      <c r="S1606" s="12">
        <v>1289.482</v>
      </c>
      <c r="T1606" s="12">
        <v>1930.463</v>
      </c>
      <c r="U1606" s="12">
        <v>4446.9660000000003</v>
      </c>
      <c r="V1606" s="132">
        <v>7910.3059999999996</v>
      </c>
      <c r="W1606" s="12">
        <v>4560.6880000000001</v>
      </c>
      <c r="X1606" s="12">
        <v>6388.0559999999996</v>
      </c>
      <c r="Y1606" s="12">
        <v>1302.4932999999999</v>
      </c>
    </row>
    <row r="1607" spans="1:26" ht="25.5" x14ac:dyDescent="0.2">
      <c r="A1607" s="222" t="s">
        <v>184</v>
      </c>
      <c r="B1607" s="131" t="s">
        <v>204</v>
      </c>
      <c r="R1607" s="12">
        <v>2011.934</v>
      </c>
      <c r="S1607" s="12">
        <v>957.16200000000003</v>
      </c>
      <c r="T1607" s="12">
        <v>1117.8920000000001</v>
      </c>
      <c r="U1607" s="12">
        <v>733.899</v>
      </c>
      <c r="V1607" s="132">
        <v>973.72299999999996</v>
      </c>
      <c r="W1607" s="12">
        <v>1960.845</v>
      </c>
      <c r="X1607" s="12">
        <v>3142.2130000000002</v>
      </c>
      <c r="Y1607" s="12">
        <v>1627.3448000000003</v>
      </c>
    </row>
    <row r="1608" spans="1:26" x14ac:dyDescent="0.2">
      <c r="A1608" s="222" t="s">
        <v>406</v>
      </c>
      <c r="B1608" s="131" t="s">
        <v>205</v>
      </c>
      <c r="R1608" s="12">
        <v>13210.045</v>
      </c>
      <c r="S1608" s="12">
        <v>22001.124</v>
      </c>
      <c r="T1608" s="12">
        <v>13749.781000000001</v>
      </c>
      <c r="U1608" s="12">
        <v>11713.759</v>
      </c>
      <c r="V1608" s="132">
        <v>12452.724</v>
      </c>
      <c r="W1608" s="12">
        <v>13805.575999999999</v>
      </c>
      <c r="X1608" s="12">
        <v>25144.563999999998</v>
      </c>
      <c r="Y1608" s="12">
        <v>13237.101700000001</v>
      </c>
    </row>
    <row r="1609" spans="1:26" x14ac:dyDescent="0.2">
      <c r="A1609" s="222" t="s">
        <v>186</v>
      </c>
      <c r="B1609" s="131" t="s">
        <v>206</v>
      </c>
      <c r="R1609" s="12">
        <v>2470.9929999999999</v>
      </c>
      <c r="S1609" s="12">
        <v>2498.1950000000002</v>
      </c>
      <c r="T1609" s="12">
        <v>2662.9319999999998</v>
      </c>
      <c r="U1609" s="12">
        <v>2513.1419999999998</v>
      </c>
      <c r="V1609" s="132">
        <v>2640.4810000000002</v>
      </c>
      <c r="W1609" s="12">
        <v>2738.6869999999999</v>
      </c>
      <c r="X1609" s="12">
        <v>2671.71</v>
      </c>
      <c r="Y1609" s="12">
        <v>2779.6159999999995</v>
      </c>
    </row>
    <row r="1610" spans="1:26" x14ac:dyDescent="0.2">
      <c r="A1610" s="222" t="s">
        <v>187</v>
      </c>
      <c r="B1610" s="131" t="s">
        <v>207</v>
      </c>
      <c r="R1610" s="12">
        <v>5510.4840000000004</v>
      </c>
      <c r="S1610" s="12">
        <v>5477.1949999999997</v>
      </c>
      <c r="T1610" s="12">
        <v>5117.7129999999997</v>
      </c>
      <c r="U1610" s="12">
        <v>5875.3370000000004</v>
      </c>
      <c r="V1610" s="132">
        <v>6482.3159999999998</v>
      </c>
      <c r="W1610" s="12">
        <v>7099.5169999999998</v>
      </c>
      <c r="X1610" s="12">
        <v>6376.6469999999999</v>
      </c>
      <c r="Y1610" s="12">
        <v>6463.6250999999993</v>
      </c>
    </row>
    <row r="1611" spans="1:26" x14ac:dyDescent="0.2">
      <c r="A1611" s="222" t="s">
        <v>407</v>
      </c>
      <c r="B1611" s="131" t="s">
        <v>208</v>
      </c>
      <c r="R1611" s="12">
        <v>276.197</v>
      </c>
      <c r="S1611" s="12">
        <v>293.93799999999999</v>
      </c>
      <c r="T1611" s="12">
        <v>503.86799999999999</v>
      </c>
      <c r="U1611" s="12">
        <v>772.91300000000001</v>
      </c>
      <c r="V1611" s="132">
        <v>1115.155</v>
      </c>
      <c r="W1611" s="12">
        <v>973.09500000000003</v>
      </c>
      <c r="X1611" s="12">
        <v>1280.864</v>
      </c>
      <c r="Y1611" s="12">
        <v>993.22</v>
      </c>
    </row>
    <row r="1612" spans="1:26" x14ac:dyDescent="0.2">
      <c r="A1612" s="222" t="s">
        <v>189</v>
      </c>
      <c r="B1612" s="131" t="s">
        <v>209</v>
      </c>
      <c r="R1612" s="12">
        <v>535.57500000000005</v>
      </c>
      <c r="S1612" s="12">
        <v>772.46500000000003</v>
      </c>
      <c r="T1612" s="12">
        <v>798.74800000000005</v>
      </c>
      <c r="U1612" s="12">
        <v>856.71699999999998</v>
      </c>
      <c r="V1612" s="132">
        <v>897.59199999999998</v>
      </c>
      <c r="W1612" s="12">
        <v>750.39400000000001</v>
      </c>
      <c r="X1612" s="12">
        <v>918.57399999999996</v>
      </c>
      <c r="Y1612" s="12">
        <v>883.803</v>
      </c>
    </row>
    <row r="1613" spans="1:26" x14ac:dyDescent="0.2">
      <c r="A1613" s="223" t="s">
        <v>3</v>
      </c>
      <c r="B1613" s="67"/>
      <c r="R1613" s="12">
        <f t="shared" ref="R1613:X1613" si="475">SUM(R1586:R1612)</f>
        <v>115214.72600000001</v>
      </c>
      <c r="S1613" s="12">
        <f t="shared" si="475"/>
        <v>119680.29299999998</v>
      </c>
      <c r="T1613" s="12">
        <f t="shared" si="475"/>
        <v>120290.67400000001</v>
      </c>
      <c r="U1613" s="12">
        <f t="shared" si="475"/>
        <v>123472.73800000001</v>
      </c>
      <c r="V1613" s="132">
        <f t="shared" si="475"/>
        <v>124416.143</v>
      </c>
      <c r="W1613" s="12">
        <f t="shared" si="475"/>
        <v>121535.26300000001</v>
      </c>
      <c r="X1613" s="12">
        <f t="shared" si="475"/>
        <v>138088.27900000001</v>
      </c>
      <c r="Y1613" s="12">
        <v>132042.8174</v>
      </c>
    </row>
    <row r="1614" spans="1:26" x14ac:dyDescent="0.2">
      <c r="A1614" s="223"/>
      <c r="B1614" s="67"/>
      <c r="R1614" s="12"/>
      <c r="S1614" s="12"/>
      <c r="T1614" s="12"/>
      <c r="U1614" s="12"/>
      <c r="V1614" s="132"/>
      <c r="W1614" s="12"/>
      <c r="X1614" s="12"/>
      <c r="Y1614" s="12"/>
    </row>
    <row r="1615" spans="1:26" ht="25.5" x14ac:dyDescent="0.2">
      <c r="A1615" s="223" t="s">
        <v>439</v>
      </c>
      <c r="B1615" s="67"/>
      <c r="R1615" s="12"/>
      <c r="S1615" s="12"/>
      <c r="T1615" s="12"/>
      <c r="U1615" s="12"/>
      <c r="V1615" s="132"/>
      <c r="W1615" s="12"/>
      <c r="X1615" s="12"/>
      <c r="Y1615" s="12"/>
    </row>
    <row r="1616" spans="1:26" x14ac:dyDescent="0.2">
      <c r="A1616" s="112" t="s">
        <v>401</v>
      </c>
      <c r="B1616" s="67"/>
      <c r="X1616" s="12"/>
      <c r="Y1616" s="12"/>
      <c r="Z1616" s="3" t="s">
        <v>450</v>
      </c>
    </row>
    <row r="1617" spans="1:26" x14ac:dyDescent="0.2">
      <c r="A1617" s="133" t="s">
        <v>264</v>
      </c>
      <c r="B1617" s="67"/>
      <c r="R1617" s="12">
        <f>+R1371</f>
        <v>98811.164000000004</v>
      </c>
      <c r="S1617" s="12">
        <f t="shared" ref="S1617:Y1617" si="476">+S1371</f>
        <v>86624.107000000004</v>
      </c>
      <c r="T1617" s="12">
        <f t="shared" si="476"/>
        <v>49987.707999999991</v>
      </c>
      <c r="U1617" s="12">
        <f t="shared" si="476"/>
        <v>39808.300999999999</v>
      </c>
      <c r="V1617" s="12">
        <f t="shared" si="476"/>
        <v>22247.723999999998</v>
      </c>
      <c r="W1617" s="12">
        <f t="shared" si="476"/>
        <v>62669.798999999999</v>
      </c>
      <c r="X1617" s="12">
        <f t="shared" si="476"/>
        <v>39886.99</v>
      </c>
      <c r="Y1617" s="12">
        <f t="shared" si="476"/>
        <v>80290.850999999995</v>
      </c>
      <c r="Z1617" s="12">
        <v>100</v>
      </c>
    </row>
    <row r="1618" spans="1:26" x14ac:dyDescent="0.2">
      <c r="A1618" s="123" t="s">
        <v>267</v>
      </c>
      <c r="B1618" s="67"/>
      <c r="R1618" s="12">
        <f>+R1344</f>
        <v>300.88599999999997</v>
      </c>
      <c r="S1618" s="12">
        <f t="shared" ref="S1618:Y1618" si="477">+S1344</f>
        <v>510.10599999999999</v>
      </c>
      <c r="T1618" s="12">
        <f t="shared" si="477"/>
        <v>494.22</v>
      </c>
      <c r="U1618" s="12">
        <f t="shared" si="477"/>
        <v>2754.3210000000004</v>
      </c>
      <c r="V1618" s="12">
        <f t="shared" si="477"/>
        <v>4140.5569999999998</v>
      </c>
      <c r="W1618" s="12">
        <f t="shared" si="477"/>
        <v>1151.2760000000001</v>
      </c>
      <c r="X1618" s="12">
        <f t="shared" si="477"/>
        <v>548.30099999999993</v>
      </c>
      <c r="Y1618" s="12">
        <f t="shared" si="477"/>
        <v>638.87099999999998</v>
      </c>
      <c r="Z1618" s="12">
        <f t="shared" ref="Z1618:Z1623" si="478">+Y1618*100/Y$1617</f>
        <v>0.79569588819029957</v>
      </c>
    </row>
    <row r="1619" spans="1:26" x14ac:dyDescent="0.2">
      <c r="A1619" s="123" t="s">
        <v>268</v>
      </c>
      <c r="B1619" s="67"/>
      <c r="R1619" s="12">
        <f>+R1346</f>
        <v>15267.918</v>
      </c>
      <c r="S1619" s="12">
        <f t="shared" ref="S1619:Y1619" si="479">+S1346</f>
        <v>7346.6419999999998</v>
      </c>
      <c r="T1619" s="12">
        <f t="shared" si="479"/>
        <v>7608.5</v>
      </c>
      <c r="U1619" s="12">
        <f t="shared" si="479"/>
        <v>6285.7210000000005</v>
      </c>
      <c r="V1619" s="12">
        <f t="shared" si="479"/>
        <v>5397.0690000000004</v>
      </c>
      <c r="W1619" s="12">
        <f t="shared" si="479"/>
        <v>3310.636</v>
      </c>
      <c r="X1619" s="12">
        <f t="shared" si="479"/>
        <v>10584.800999999999</v>
      </c>
      <c r="Y1619" s="12">
        <f t="shared" si="479"/>
        <v>10788.406000000001</v>
      </c>
      <c r="Z1619" s="12">
        <f t="shared" si="478"/>
        <v>13.436656687073851</v>
      </c>
    </row>
    <row r="1620" spans="1:26" ht="25.5" x14ac:dyDescent="0.2">
      <c r="A1620" s="134" t="s">
        <v>269</v>
      </c>
      <c r="B1620" s="67"/>
      <c r="R1620" s="12">
        <f>+R1355</f>
        <v>171.75800000000001</v>
      </c>
      <c r="S1620" s="12">
        <f t="shared" ref="S1620:Y1620" si="480">+S1355</f>
        <v>159.32</v>
      </c>
      <c r="T1620" s="12">
        <f t="shared" si="480"/>
        <v>221.77999999999997</v>
      </c>
      <c r="U1620" s="12">
        <f t="shared" si="480"/>
        <v>706.14499999999998</v>
      </c>
      <c r="V1620" s="12">
        <f t="shared" si="480"/>
        <v>1248.4179999999999</v>
      </c>
      <c r="W1620" s="12">
        <f t="shared" si="480"/>
        <v>521.47</v>
      </c>
      <c r="X1620" s="12">
        <f t="shared" si="480"/>
        <v>2045.3490000000002</v>
      </c>
      <c r="Y1620" s="12">
        <f t="shared" si="480"/>
        <v>669.71299999999997</v>
      </c>
      <c r="Z1620" s="12">
        <f t="shared" si="478"/>
        <v>0.83410873301118715</v>
      </c>
    </row>
    <row r="1621" spans="1:26" ht="38.25" x14ac:dyDescent="0.2">
      <c r="A1621" s="134" t="s">
        <v>270</v>
      </c>
      <c r="B1621" s="67"/>
      <c r="R1621" s="12">
        <f>+R1356</f>
        <v>9997.4189999999999</v>
      </c>
      <c r="S1621" s="12">
        <f t="shared" ref="S1621:Y1621" si="481">+S1356</f>
        <v>12738.964</v>
      </c>
      <c r="T1621" s="12">
        <f t="shared" si="481"/>
        <v>11336.519999999999</v>
      </c>
      <c r="U1621" s="12">
        <f t="shared" si="481"/>
        <v>12256.214</v>
      </c>
      <c r="V1621" s="12">
        <f t="shared" si="481"/>
        <v>3112.5589999999997</v>
      </c>
      <c r="W1621" s="12">
        <f t="shared" si="481"/>
        <v>10594.002</v>
      </c>
      <c r="X1621" s="12">
        <f t="shared" si="481"/>
        <v>3794.8449999999998</v>
      </c>
      <c r="Y1621" s="12">
        <f t="shared" si="481"/>
        <v>4851.0160000000005</v>
      </c>
      <c r="Z1621" s="12">
        <f t="shared" si="478"/>
        <v>6.0418041901187483</v>
      </c>
    </row>
    <row r="1622" spans="1:26" x14ac:dyDescent="0.2">
      <c r="A1622" s="123" t="s">
        <v>271</v>
      </c>
      <c r="B1622" s="67"/>
      <c r="R1622" s="12">
        <f>+R1360</f>
        <v>5.1589999999999998</v>
      </c>
      <c r="S1622" s="12">
        <f t="shared" ref="S1622:Y1622" si="482">+S1360</f>
        <v>2.6</v>
      </c>
      <c r="T1622" s="12">
        <f t="shared" si="482"/>
        <v>21.209</v>
      </c>
      <c r="U1622" s="12">
        <f t="shared" si="482"/>
        <v>47.139000000000003</v>
      </c>
      <c r="V1622" s="12">
        <f t="shared" si="482"/>
        <v>2.5</v>
      </c>
      <c r="W1622" s="12">
        <f t="shared" si="482"/>
        <v>3.6080000000000001</v>
      </c>
      <c r="X1622" s="12">
        <f t="shared" si="482"/>
        <v>2.5</v>
      </c>
      <c r="Y1622" s="12">
        <f t="shared" si="482"/>
        <v>0.3</v>
      </c>
      <c r="Z1622" s="12">
        <f t="shared" si="478"/>
        <v>3.7364157467953608E-4</v>
      </c>
    </row>
    <row r="1623" spans="1:26" x14ac:dyDescent="0.2">
      <c r="A1623" s="123" t="s">
        <v>451</v>
      </c>
      <c r="B1623" s="67"/>
      <c r="R1623" s="12">
        <f>+R1366</f>
        <v>72037.923999999999</v>
      </c>
      <c r="S1623" s="12">
        <f t="shared" ref="S1623:Y1623" si="483">+S1366</f>
        <v>65066.875</v>
      </c>
      <c r="T1623" s="12">
        <f t="shared" si="483"/>
        <v>29108.956999999999</v>
      </c>
      <c r="U1623" s="12">
        <f t="shared" si="483"/>
        <v>16037.375</v>
      </c>
      <c r="V1623" s="12">
        <f t="shared" si="483"/>
        <v>7363.3200000000006</v>
      </c>
      <c r="W1623" s="12">
        <f t="shared" si="483"/>
        <v>45780.292000000001</v>
      </c>
      <c r="X1623" s="12">
        <f t="shared" si="483"/>
        <v>22135</v>
      </c>
      <c r="Y1623" s="12">
        <f t="shared" si="483"/>
        <v>62521.646000000001</v>
      </c>
      <c r="Z1623" s="12">
        <f t="shared" si="478"/>
        <v>77.868954209988388</v>
      </c>
    </row>
    <row r="1624" spans="1:26" x14ac:dyDescent="0.2">
      <c r="A1624" s="224" t="s">
        <v>402</v>
      </c>
      <c r="B1624" s="67"/>
      <c r="V1624" s="3"/>
    </row>
    <row r="1625" spans="1:26" x14ac:dyDescent="0.2">
      <c r="A1625" s="133" t="s">
        <v>264</v>
      </c>
      <c r="B1625" s="67"/>
      <c r="R1625" s="12">
        <f>+R1401</f>
        <v>28327.204000000002</v>
      </c>
      <c r="S1625" s="12">
        <f t="shared" ref="S1625:Y1625" si="484">+S1401</f>
        <v>21622.705999999998</v>
      </c>
      <c r="T1625" s="12">
        <f t="shared" si="484"/>
        <v>14262.145999999999</v>
      </c>
      <c r="U1625" s="12">
        <f t="shared" si="484"/>
        <v>15710.375</v>
      </c>
      <c r="V1625" s="12">
        <f t="shared" si="484"/>
        <v>19011.973000000005</v>
      </c>
      <c r="W1625" s="12">
        <f t="shared" si="484"/>
        <v>15873.586000000003</v>
      </c>
      <c r="X1625" s="12">
        <f t="shared" si="484"/>
        <v>21051.826000000001</v>
      </c>
      <c r="Y1625" s="12">
        <f t="shared" si="484"/>
        <v>10995.704</v>
      </c>
      <c r="Z1625" s="12">
        <v>100</v>
      </c>
    </row>
    <row r="1626" spans="1:26" x14ac:dyDescent="0.2">
      <c r="A1626" s="123" t="s">
        <v>267</v>
      </c>
      <c r="B1626" s="67"/>
      <c r="R1626" s="12">
        <f>+R1374</f>
        <v>761.06099999999992</v>
      </c>
      <c r="S1626" s="12">
        <f t="shared" ref="S1626:Y1626" si="485">+S1374</f>
        <v>742.51300000000003</v>
      </c>
      <c r="T1626" s="12">
        <f t="shared" si="485"/>
        <v>1903.492</v>
      </c>
      <c r="U1626" s="12">
        <f t="shared" si="485"/>
        <v>4439.826</v>
      </c>
      <c r="V1626" s="12">
        <f t="shared" si="485"/>
        <v>8398.9480000000003</v>
      </c>
      <c r="W1626" s="12">
        <f t="shared" si="485"/>
        <v>4757.37</v>
      </c>
      <c r="X1626" s="12">
        <f t="shared" si="485"/>
        <v>3714.2080000000001</v>
      </c>
      <c r="Y1626" s="12">
        <f t="shared" si="485"/>
        <v>1796.1590000000001</v>
      </c>
      <c r="Z1626" s="12">
        <f t="shared" ref="Z1626:Z1631" si="486">+Y1626*100/Y$1625</f>
        <v>16.335097780005722</v>
      </c>
    </row>
    <row r="1627" spans="1:26" x14ac:dyDescent="0.2">
      <c r="A1627" s="123" t="s">
        <v>268</v>
      </c>
      <c r="B1627" s="67"/>
      <c r="R1627" s="12">
        <f>+R1376</f>
        <v>3901.3379999999997</v>
      </c>
      <c r="S1627" s="12">
        <f t="shared" ref="S1627:Y1627" si="487">+S1376</f>
        <v>5613.2849999999999</v>
      </c>
      <c r="T1627" s="12">
        <f t="shared" si="487"/>
        <v>4585.2309999999998</v>
      </c>
      <c r="U1627" s="12">
        <f t="shared" si="487"/>
        <v>3527.8059999999996</v>
      </c>
      <c r="V1627" s="12">
        <f t="shared" si="487"/>
        <v>2883.3470000000002</v>
      </c>
      <c r="W1627" s="12">
        <f t="shared" si="487"/>
        <v>4851.8500000000004</v>
      </c>
      <c r="X1627" s="12">
        <f t="shared" si="487"/>
        <v>5973.7839999999997</v>
      </c>
      <c r="Y1627" s="12">
        <f t="shared" si="487"/>
        <v>1875.0329999999999</v>
      </c>
      <c r="Z1627" s="12">
        <f t="shared" si="486"/>
        <v>17.052414288343883</v>
      </c>
    </row>
    <row r="1628" spans="1:26" ht="25.5" x14ac:dyDescent="0.2">
      <c r="A1628" s="134" t="s">
        <v>269</v>
      </c>
      <c r="B1628" s="67"/>
      <c r="R1628" s="12">
        <f>+R1385</f>
        <v>845.08999999999992</v>
      </c>
      <c r="S1628" s="12">
        <f t="shared" ref="S1628:Y1628" si="488">+S1385</f>
        <v>1769.83</v>
      </c>
      <c r="T1628" s="12">
        <f t="shared" si="488"/>
        <v>1428.8720000000001</v>
      </c>
      <c r="U1628" s="12">
        <f t="shared" si="488"/>
        <v>869.41000000000008</v>
      </c>
      <c r="V1628" s="12">
        <f t="shared" si="488"/>
        <v>1187.2929999999999</v>
      </c>
      <c r="W1628" s="12">
        <f t="shared" si="488"/>
        <v>595.93799999999999</v>
      </c>
      <c r="X1628" s="12">
        <f t="shared" si="488"/>
        <v>486.84800000000001</v>
      </c>
      <c r="Y1628" s="12">
        <f t="shared" si="488"/>
        <v>1072.9280000000001</v>
      </c>
      <c r="Z1628" s="12">
        <f t="shared" si="486"/>
        <v>9.7577017351503841</v>
      </c>
    </row>
    <row r="1629" spans="1:26" ht="38.25" x14ac:dyDescent="0.2">
      <c r="A1629" s="134" t="s">
        <v>270</v>
      </c>
      <c r="B1629" s="67"/>
      <c r="R1629" s="12">
        <f t="shared" ref="R1629:Y1629" si="489">+R1386</f>
        <v>541.03700000000003</v>
      </c>
      <c r="S1629" s="12">
        <f t="shared" si="489"/>
        <v>1021.355</v>
      </c>
      <c r="T1629" s="12">
        <f t="shared" si="489"/>
        <v>1643.3779999999999</v>
      </c>
      <c r="U1629" s="12">
        <f t="shared" si="489"/>
        <v>1314.2629999999999</v>
      </c>
      <c r="V1629" s="12">
        <f t="shared" si="489"/>
        <v>4432.7830000000004</v>
      </c>
      <c r="W1629" s="12">
        <f t="shared" si="489"/>
        <v>2335.6030000000001</v>
      </c>
      <c r="X1629" s="12">
        <f t="shared" si="489"/>
        <v>1008.067</v>
      </c>
      <c r="Y1629" s="12">
        <f t="shared" si="489"/>
        <v>2206.346</v>
      </c>
      <c r="Z1629" s="12">
        <f t="shared" si="486"/>
        <v>20.065527409613793</v>
      </c>
    </row>
    <row r="1630" spans="1:26" x14ac:dyDescent="0.2">
      <c r="A1630" s="123" t="s">
        <v>271</v>
      </c>
      <c r="B1630" s="67"/>
      <c r="R1630" s="12">
        <f>+R1390</f>
        <v>5.2279999999999998</v>
      </c>
      <c r="S1630" s="12">
        <f t="shared" ref="S1630:Y1630" si="490">+S1390</f>
        <v>0</v>
      </c>
      <c r="T1630" s="12">
        <f t="shared" si="490"/>
        <v>0.28499999999999998</v>
      </c>
      <c r="U1630" s="12">
        <f t="shared" si="490"/>
        <v>0</v>
      </c>
      <c r="V1630" s="12">
        <f t="shared" si="490"/>
        <v>0</v>
      </c>
      <c r="W1630" s="12">
        <f t="shared" si="490"/>
        <v>0.2</v>
      </c>
      <c r="X1630" s="12">
        <f t="shared" si="490"/>
        <v>0</v>
      </c>
      <c r="Y1630" s="12">
        <f t="shared" si="490"/>
        <v>4.7190000000000003</v>
      </c>
      <c r="Z1630" s="12">
        <f t="shared" si="486"/>
        <v>4.2916760945911243E-2</v>
      </c>
    </row>
    <row r="1631" spans="1:26" x14ac:dyDescent="0.2">
      <c r="A1631" s="123" t="s">
        <v>451</v>
      </c>
      <c r="B1631" s="67"/>
      <c r="R1631" s="12">
        <f>+R1396</f>
        <v>18326.947</v>
      </c>
      <c r="S1631" s="12">
        <f t="shared" ref="S1631:Y1631" si="491">+S1396</f>
        <v>8397.2119999999995</v>
      </c>
      <c r="T1631" s="12">
        <f t="shared" si="491"/>
        <v>4357.5649999999996</v>
      </c>
      <c r="U1631" s="12">
        <f t="shared" si="491"/>
        <v>3240.9450000000002</v>
      </c>
      <c r="V1631" s="12">
        <f t="shared" si="491"/>
        <v>296.85500000000002</v>
      </c>
      <c r="W1631" s="12">
        <f t="shared" si="491"/>
        <v>1035.1099999999999</v>
      </c>
      <c r="X1631" s="12">
        <f t="shared" si="491"/>
        <v>7593.3710000000001</v>
      </c>
      <c r="Y1631" s="12">
        <f t="shared" si="491"/>
        <v>2924.5460000000003</v>
      </c>
      <c r="Z1631" s="12">
        <f t="shared" si="486"/>
        <v>26.597169221725142</v>
      </c>
    </row>
    <row r="1632" spans="1:26" x14ac:dyDescent="0.2">
      <c r="A1632" s="123" t="s">
        <v>440</v>
      </c>
      <c r="B1632" s="67"/>
      <c r="V1632" s="3"/>
    </row>
    <row r="1633" spans="1:28" x14ac:dyDescent="0.2">
      <c r="A1633" s="133" t="s">
        <v>264</v>
      </c>
      <c r="B1633" s="67"/>
      <c r="R1633" s="12">
        <f>+R1431</f>
        <v>203372.155</v>
      </c>
      <c r="S1633" s="12">
        <f t="shared" ref="S1633:Y1633" si="492">+S1431</f>
        <v>201708.05900000001</v>
      </c>
      <c r="T1633" s="12">
        <f t="shared" si="492"/>
        <v>128182.92600000001</v>
      </c>
      <c r="U1633" s="12">
        <f t="shared" si="492"/>
        <v>136704.408</v>
      </c>
      <c r="V1633" s="12">
        <f t="shared" si="492"/>
        <v>124280.86199999998</v>
      </c>
      <c r="W1633" s="12">
        <f t="shared" si="492"/>
        <v>152953.345</v>
      </c>
      <c r="X1633" s="12">
        <f t="shared" si="492"/>
        <v>128568.55900000001</v>
      </c>
      <c r="Y1633" s="12">
        <f t="shared" si="492"/>
        <v>138051.32199999999</v>
      </c>
      <c r="Z1633" s="12">
        <v>100</v>
      </c>
    </row>
    <row r="1634" spans="1:28" x14ac:dyDescent="0.2">
      <c r="A1634" s="123" t="s">
        <v>267</v>
      </c>
      <c r="B1634" s="67"/>
      <c r="R1634" s="12">
        <f>+R1404</f>
        <v>2131.953</v>
      </c>
      <c r="S1634" s="12">
        <f t="shared" ref="S1634:Y1634" si="493">+S1404</f>
        <v>5467.0120000000006</v>
      </c>
      <c r="T1634" s="12">
        <f t="shared" si="493"/>
        <v>3759.4960000000001</v>
      </c>
      <c r="U1634" s="12">
        <f t="shared" si="493"/>
        <v>10192.828</v>
      </c>
      <c r="V1634" s="12">
        <f t="shared" si="493"/>
        <v>16475.490000000002</v>
      </c>
      <c r="W1634" s="12">
        <f t="shared" si="493"/>
        <v>9048.473</v>
      </c>
      <c r="X1634" s="12">
        <f t="shared" si="493"/>
        <v>9990.0619999999999</v>
      </c>
      <c r="Y1634" s="12">
        <f t="shared" si="493"/>
        <v>3196.9780000000001</v>
      </c>
      <c r="Z1634" s="12">
        <f t="shared" ref="Z1634:Z1639" si="494">+Y1634*100/Y$1633</f>
        <v>2.3157894858840975</v>
      </c>
    </row>
    <row r="1635" spans="1:28" x14ac:dyDescent="0.2">
      <c r="A1635" s="123" t="s">
        <v>268</v>
      </c>
      <c r="B1635" s="67"/>
      <c r="R1635" s="12">
        <f>+R1406</f>
        <v>29734.606</v>
      </c>
      <c r="S1635" s="12">
        <f t="shared" ref="S1635:Y1635" si="495">+S1406</f>
        <v>26040.171000000002</v>
      </c>
      <c r="T1635" s="12">
        <f t="shared" si="495"/>
        <v>32340.167000000001</v>
      </c>
      <c r="U1635" s="12">
        <f t="shared" si="495"/>
        <v>27192.172999999999</v>
      </c>
      <c r="V1635" s="12">
        <f t="shared" si="495"/>
        <v>20294.471999999998</v>
      </c>
      <c r="W1635" s="12">
        <f t="shared" si="495"/>
        <v>16872.482</v>
      </c>
      <c r="X1635" s="12">
        <f t="shared" si="495"/>
        <v>33870.644999999997</v>
      </c>
      <c r="Y1635" s="12">
        <f t="shared" si="495"/>
        <v>22810.827000000001</v>
      </c>
      <c r="Z1635" s="12">
        <f t="shared" si="494"/>
        <v>16.523439739316661</v>
      </c>
    </row>
    <row r="1636" spans="1:28" ht="25.5" x14ac:dyDescent="0.2">
      <c r="A1636" s="134" t="s">
        <v>269</v>
      </c>
      <c r="B1636" s="67"/>
      <c r="R1636" s="12">
        <f>+R1415</f>
        <v>7330.2860000000001</v>
      </c>
      <c r="S1636" s="12">
        <f t="shared" ref="S1636:Y1636" si="496">+S1415</f>
        <v>6969.9580000000005</v>
      </c>
      <c r="T1636" s="12">
        <f t="shared" si="496"/>
        <v>6057.6090000000004</v>
      </c>
      <c r="U1636" s="12">
        <f t="shared" si="496"/>
        <v>6460.0010000000002</v>
      </c>
      <c r="V1636" s="12">
        <f t="shared" si="496"/>
        <v>4995.4459999999999</v>
      </c>
      <c r="W1636" s="12">
        <f t="shared" si="496"/>
        <v>4215.7929999999997</v>
      </c>
      <c r="X1636" s="12">
        <f t="shared" si="496"/>
        <v>5686.1409999999996</v>
      </c>
      <c r="Y1636" s="12">
        <f t="shared" si="496"/>
        <v>5060.8280000000004</v>
      </c>
      <c r="Z1636" s="12">
        <f t="shared" si="494"/>
        <v>3.6659033225339206</v>
      </c>
    </row>
    <row r="1637" spans="1:28" ht="38.25" x14ac:dyDescent="0.2">
      <c r="A1637" s="134" t="s">
        <v>270</v>
      </c>
      <c r="B1637" s="67"/>
      <c r="R1637" s="12">
        <f>+R1416</f>
        <v>38389.902000000002</v>
      </c>
      <c r="S1637" s="12">
        <f t="shared" ref="S1637:Y1637" si="497">+S1416</f>
        <v>28285.087999999996</v>
      </c>
      <c r="T1637" s="12">
        <f t="shared" si="497"/>
        <v>26079.647000000001</v>
      </c>
      <c r="U1637" s="12">
        <f t="shared" si="497"/>
        <v>37051.812000000005</v>
      </c>
      <c r="V1637" s="12">
        <f t="shared" si="497"/>
        <v>39102.548000000003</v>
      </c>
      <c r="W1637" s="12">
        <f t="shared" si="497"/>
        <v>34985.107000000004</v>
      </c>
      <c r="X1637" s="12">
        <f t="shared" si="497"/>
        <v>27805.402999999998</v>
      </c>
      <c r="Y1637" s="12">
        <f t="shared" si="497"/>
        <v>22587.517</v>
      </c>
      <c r="Z1637" s="12">
        <f t="shared" si="494"/>
        <v>16.361681056556638</v>
      </c>
    </row>
    <row r="1638" spans="1:28" x14ac:dyDescent="0.2">
      <c r="A1638" s="123" t="s">
        <v>271</v>
      </c>
      <c r="B1638" s="67"/>
      <c r="R1638" s="12">
        <f>+R1420</f>
        <v>119.04300000000001</v>
      </c>
      <c r="S1638" s="12">
        <f t="shared" ref="S1638:Y1638" si="498">+S1420</f>
        <v>48.33</v>
      </c>
      <c r="T1638" s="12">
        <f t="shared" si="498"/>
        <v>24</v>
      </c>
      <c r="U1638" s="12">
        <f t="shared" si="498"/>
        <v>163.89</v>
      </c>
      <c r="V1638" s="12">
        <f t="shared" si="498"/>
        <v>7.5330000000000004</v>
      </c>
      <c r="W1638" s="12">
        <f t="shared" si="498"/>
        <v>7.6050000000000004</v>
      </c>
      <c r="X1638" s="12">
        <f t="shared" si="498"/>
        <v>29.623000000000001</v>
      </c>
      <c r="Y1638" s="12">
        <f t="shared" si="498"/>
        <v>26.302999999999997</v>
      </c>
      <c r="Z1638" s="12">
        <f t="shared" si="494"/>
        <v>1.9053059122461719E-2</v>
      </c>
      <c r="AA1638" s="12">
        <f>AVERAGE(R1638:Y1638)</f>
        <v>53.290875</v>
      </c>
    </row>
    <row r="1639" spans="1:28" x14ac:dyDescent="0.2">
      <c r="A1639" s="123" t="s">
        <v>451</v>
      </c>
      <c r="B1639" s="67"/>
      <c r="R1639" s="12">
        <f>+R1426</f>
        <v>102504.783</v>
      </c>
      <c r="S1639" s="12">
        <f t="shared" ref="S1639:Y1639" si="499">+S1426</f>
        <v>113875.753</v>
      </c>
      <c r="T1639" s="12">
        <f t="shared" si="499"/>
        <v>49620.840000000004</v>
      </c>
      <c r="U1639" s="12">
        <f t="shared" si="499"/>
        <v>35579.945</v>
      </c>
      <c r="V1639" s="12">
        <f t="shared" si="499"/>
        <v>27441.201999999997</v>
      </c>
      <c r="W1639" s="12">
        <f t="shared" si="499"/>
        <v>72068.157000000007</v>
      </c>
      <c r="X1639" s="12">
        <f t="shared" si="499"/>
        <v>37661.879000000001</v>
      </c>
      <c r="Y1639" s="12">
        <f t="shared" si="499"/>
        <v>70338.656000000003</v>
      </c>
      <c r="Z1639" s="12">
        <f t="shared" si="494"/>
        <v>50.951091942458916</v>
      </c>
    </row>
    <row r="1640" spans="1:28" ht="38.25" x14ac:dyDescent="0.2">
      <c r="A1640" s="224" t="s">
        <v>441</v>
      </c>
      <c r="B1640" s="67"/>
      <c r="R1640" s="12">
        <f>+(R1619+R1627)</f>
        <v>19169.256000000001</v>
      </c>
      <c r="S1640" s="12">
        <f t="shared" ref="S1640:Y1640" si="500">+(S1619+S1627)</f>
        <v>12959.927</v>
      </c>
      <c r="T1640" s="12">
        <f t="shared" si="500"/>
        <v>12193.731</v>
      </c>
      <c r="U1640" s="12">
        <f t="shared" si="500"/>
        <v>9813.527</v>
      </c>
      <c r="V1640" s="12">
        <f t="shared" si="500"/>
        <v>8280.4160000000011</v>
      </c>
      <c r="W1640" s="12">
        <f t="shared" si="500"/>
        <v>8162.4860000000008</v>
      </c>
      <c r="X1640" s="12">
        <f t="shared" si="500"/>
        <v>16558.584999999999</v>
      </c>
      <c r="Y1640" s="12">
        <f t="shared" si="500"/>
        <v>12663.439</v>
      </c>
    </row>
    <row r="1641" spans="1:28" x14ac:dyDescent="0.2">
      <c r="A1641" s="133" t="s">
        <v>264</v>
      </c>
      <c r="B1641" s="67"/>
      <c r="R1641" s="104">
        <f>+(R1617+R1625)*100/R$433</f>
        <v>0.65523001270278169</v>
      </c>
      <c r="S1641" s="104">
        <f t="shared" ref="S1641:Y1641" si="501">+(S1617+S1625)*100/S$433</f>
        <v>0.51328870316695407</v>
      </c>
      <c r="T1641" s="104">
        <f t="shared" si="501"/>
        <v>0.29099975786953453</v>
      </c>
      <c r="U1641" s="104">
        <f t="shared" si="501"/>
        <v>0.23837208932880768</v>
      </c>
      <c r="V1641" s="104">
        <f t="shared" si="501"/>
        <v>0.18368007468346007</v>
      </c>
      <c r="W1641" s="104">
        <f t="shared" si="501"/>
        <v>0.34011128356510989</v>
      </c>
      <c r="X1641" s="104">
        <f t="shared" si="501"/>
        <v>0.25291465944093067</v>
      </c>
      <c r="Y1641" s="104">
        <f t="shared" si="501"/>
        <v>0.37657318259662143</v>
      </c>
      <c r="AA1641" s="3">
        <f>+(Y1617)*100/Y$433</f>
        <v>0.33121395910340928</v>
      </c>
      <c r="AB1641" s="3">
        <f>+(Y1625)*100/Y$433</f>
        <v>4.5359223493212121E-2</v>
      </c>
    </row>
    <row r="1642" spans="1:28" x14ac:dyDescent="0.2">
      <c r="A1642" s="123" t="s">
        <v>267</v>
      </c>
      <c r="B1642" s="67"/>
      <c r="R1642" s="104">
        <f t="shared" ref="R1642:Y1642" si="502">+(R1618+R1626)*100/R$434</f>
        <v>0.12629506473242422</v>
      </c>
      <c r="S1642" s="104">
        <f t="shared" si="502"/>
        <v>0.14552493787459672</v>
      </c>
      <c r="T1642" s="104">
        <f t="shared" si="502"/>
        <v>0.26715275441055547</v>
      </c>
      <c r="U1642" s="104">
        <f t="shared" si="502"/>
        <v>0.76457671755238432</v>
      </c>
      <c r="V1642" s="104">
        <f t="shared" si="502"/>
        <v>1.5469545135474894</v>
      </c>
      <c r="W1642" s="104">
        <f t="shared" si="502"/>
        <v>0.70851831777673313</v>
      </c>
      <c r="X1642" s="104">
        <f t="shared" si="502"/>
        <v>0.37384887678931811</v>
      </c>
      <c r="Y1642" s="104">
        <f t="shared" si="502"/>
        <v>0.21581692568810187</v>
      </c>
      <c r="AA1642" s="3">
        <f>+(Y1618)*100/Y$434</f>
        <v>5.6623193607997981E-2</v>
      </c>
      <c r="AB1642" s="3">
        <f>+(Y1626)*100/Y$434</f>
        <v>0.1591937320801039</v>
      </c>
    </row>
    <row r="1643" spans="1:28" x14ac:dyDescent="0.2">
      <c r="A1643" s="123" t="s">
        <v>268</v>
      </c>
      <c r="B1643" s="67"/>
      <c r="R1643" s="104">
        <f t="shared" ref="R1643:Y1643" si="503">+(R1619+R1627)*100/R$439</f>
        <v>0.44615720844170581</v>
      </c>
      <c r="S1643" s="104">
        <f t="shared" si="503"/>
        <v>0.27034299752413649</v>
      </c>
      <c r="T1643" s="104">
        <f t="shared" si="503"/>
        <v>0.24858374066643688</v>
      </c>
      <c r="U1643" s="104">
        <f t="shared" si="503"/>
        <v>0.19717688326160027</v>
      </c>
      <c r="V1643" s="104">
        <f t="shared" si="503"/>
        <v>0.18226488845531005</v>
      </c>
      <c r="W1643" s="104">
        <f t="shared" si="503"/>
        <v>0.16420942556678253</v>
      </c>
      <c r="X1643" s="104">
        <f t="shared" si="503"/>
        <v>0.31468234511592552</v>
      </c>
      <c r="Y1643" s="104">
        <f t="shared" si="503"/>
        <v>0.23642999903848042</v>
      </c>
    </row>
    <row r="1644" spans="1:28" ht="25.5" x14ac:dyDescent="0.2">
      <c r="A1644" s="134" t="s">
        <v>269</v>
      </c>
      <c r="B1644" s="67"/>
      <c r="R1644" s="104">
        <f t="shared" ref="R1644:Y1644" si="504">+(R1620+R1628)*100/R$464</f>
        <v>0.2290280730837147</v>
      </c>
      <c r="S1644" s="104">
        <f t="shared" si="504"/>
        <v>0.48578515310233683</v>
      </c>
      <c r="T1644" s="104">
        <f t="shared" si="504"/>
        <v>0.28721526894480515</v>
      </c>
      <c r="U1644" s="104">
        <f t="shared" si="504"/>
        <v>0.27845663880724686</v>
      </c>
      <c r="V1644" s="104">
        <f t="shared" si="504"/>
        <v>0.36207498338806227</v>
      </c>
      <c r="W1644" s="104">
        <f t="shared" si="504"/>
        <v>0.17651180791406679</v>
      </c>
      <c r="X1644" s="104">
        <f t="shared" si="504"/>
        <v>0.46031576077076897</v>
      </c>
      <c r="Y1644" s="104">
        <f t="shared" si="504"/>
        <v>0.29187179783504758</v>
      </c>
    </row>
    <row r="1645" spans="1:28" ht="38.25" x14ac:dyDescent="0.2">
      <c r="A1645" s="134" t="s">
        <v>270</v>
      </c>
      <c r="B1645" s="67"/>
      <c r="R1645" s="104">
        <f t="shared" ref="R1645:Y1645" si="505">+(R1621+R1629)*100/R$465</f>
        <v>4.9640856547994767</v>
      </c>
      <c r="S1645" s="104">
        <f t="shared" si="505"/>
        <v>6.0178339798564675</v>
      </c>
      <c r="T1645" s="104">
        <f t="shared" si="505"/>
        <v>5.3835266109230862</v>
      </c>
      <c r="U1645" s="104">
        <f t="shared" si="505"/>
        <v>5.2813481947920033</v>
      </c>
      <c r="V1645" s="104">
        <f t="shared" si="505"/>
        <v>2.821163186330411</v>
      </c>
      <c r="W1645" s="104">
        <f t="shared" si="505"/>
        <v>4.5406227831742489</v>
      </c>
      <c r="X1645" s="104">
        <f t="shared" si="505"/>
        <v>1.6430885019328796</v>
      </c>
      <c r="Y1645" s="104">
        <f t="shared" si="505"/>
        <v>2.5005977457861936</v>
      </c>
    </row>
    <row r="1646" spans="1:28" x14ac:dyDescent="0.2">
      <c r="A1646" s="123" t="s">
        <v>271</v>
      </c>
      <c r="B1646" s="67"/>
      <c r="R1646" s="104">
        <f>+(R1622+R1630)*100/R$479</f>
        <v>2.6985038332939309E-3</v>
      </c>
      <c r="S1646" s="104">
        <f t="shared" ref="S1646:Y1646" si="506">+(S1622+S1630)*100/S$479</f>
        <v>6.4405855978597439E-4</v>
      </c>
      <c r="T1646" s="104">
        <f t="shared" si="506"/>
        <v>4.7676613527523745E-3</v>
      </c>
      <c r="U1646" s="104">
        <f t="shared" si="506"/>
        <v>1.0560450564886319E-2</v>
      </c>
      <c r="V1646" s="104">
        <f t="shared" si="506"/>
        <v>5.709900510693502E-4</v>
      </c>
      <c r="W1646" s="104">
        <f t="shared" si="506"/>
        <v>9.1883909698964382E-4</v>
      </c>
      <c r="X1646" s="104">
        <f t="shared" si="506"/>
        <v>6.2318186690330955E-4</v>
      </c>
      <c r="Y1646" s="104">
        <f t="shared" si="506"/>
        <v>1.3264162711291057E-3</v>
      </c>
    </row>
    <row r="1647" spans="1:28" x14ac:dyDescent="0.2">
      <c r="A1647" s="112" t="s">
        <v>442</v>
      </c>
      <c r="B1647" s="67"/>
      <c r="R1647" s="104"/>
      <c r="S1647" s="104"/>
      <c r="T1647" s="104"/>
      <c r="U1647" s="104"/>
      <c r="V1647" s="104"/>
      <c r="W1647" s="104"/>
      <c r="X1647" s="104"/>
      <c r="Y1647" s="104"/>
    </row>
    <row r="1648" spans="1:28" x14ac:dyDescent="0.2">
      <c r="A1648" s="133" t="s">
        <v>264</v>
      </c>
      <c r="B1648" s="67"/>
      <c r="R1648" s="104">
        <f>+(R1633)*100/R$433</f>
        <v>1.0481142852489824</v>
      </c>
      <c r="S1648" s="104">
        <f t="shared" ref="S1648:Y1648" si="507">+(S1633)*100/S$433</f>
        <v>0.95646666311028927</v>
      </c>
      <c r="T1648" s="104">
        <f t="shared" si="507"/>
        <v>0.58056475006166497</v>
      </c>
      <c r="U1648" s="104">
        <f t="shared" si="507"/>
        <v>0.5869469105390368</v>
      </c>
      <c r="V1648" s="104">
        <f t="shared" si="507"/>
        <v>0.55327401008021915</v>
      </c>
      <c r="W1648" s="104">
        <f t="shared" si="507"/>
        <v>0.66232386716624292</v>
      </c>
      <c r="X1648" s="104">
        <f t="shared" si="507"/>
        <v>0.53359870520451547</v>
      </c>
      <c r="Y1648" s="104">
        <f t="shared" si="507"/>
        <v>0.56948611640795277</v>
      </c>
    </row>
    <row r="1649" spans="1:27" x14ac:dyDescent="0.2">
      <c r="A1649" s="123" t="s">
        <v>267</v>
      </c>
      <c r="B1649" s="67"/>
      <c r="R1649" s="104">
        <f>+(R1634)*100/R$434</f>
        <v>0.25354856894128053</v>
      </c>
      <c r="S1649" s="104">
        <f t="shared" ref="S1649:Y1649" si="508">+(S1634)*100/S$434</f>
        <v>0.63513852309415308</v>
      </c>
      <c r="T1649" s="104">
        <f t="shared" si="508"/>
        <v>0.4188825478604043</v>
      </c>
      <c r="U1649" s="104">
        <f t="shared" si="508"/>
        <v>1.0832693542147571</v>
      </c>
      <c r="V1649" s="104">
        <f t="shared" si="508"/>
        <v>2.0325231034563589</v>
      </c>
      <c r="W1649" s="104">
        <f t="shared" si="508"/>
        <v>1.0850216561303878</v>
      </c>
      <c r="X1649" s="104">
        <f t="shared" si="508"/>
        <v>0.87619133654747672</v>
      </c>
      <c r="Y1649" s="104">
        <f t="shared" si="508"/>
        <v>0.28334844476351273</v>
      </c>
      <c r="AA1649" s="104">
        <f>AVERAGE(R1649:Y1649)</f>
        <v>0.83349044187604138</v>
      </c>
    </row>
    <row r="1650" spans="1:27" x14ac:dyDescent="0.2">
      <c r="A1650" s="123" t="s">
        <v>268</v>
      </c>
      <c r="B1650" s="67"/>
      <c r="R1650" s="104">
        <f>+(R1635)*100/R$439</f>
        <v>0.69206174757507521</v>
      </c>
      <c r="S1650" s="104">
        <f t="shared" ref="S1650:Y1650" si="509">+(S1635)*100/S$439</f>
        <v>0.54319579764462333</v>
      </c>
      <c r="T1650" s="104">
        <f t="shared" si="509"/>
        <v>0.65929285192836051</v>
      </c>
      <c r="U1650" s="104">
        <f t="shared" si="509"/>
        <v>0.54635483463287338</v>
      </c>
      <c r="V1650" s="104">
        <f t="shared" si="509"/>
        <v>0.44671302448324002</v>
      </c>
      <c r="W1650" s="104">
        <f t="shared" si="509"/>
        <v>0.33943342470735971</v>
      </c>
      <c r="X1650" s="104">
        <f t="shared" si="509"/>
        <v>0.64368386545039902</v>
      </c>
      <c r="Y1650" s="104">
        <f t="shared" si="509"/>
        <v>0.42588461204550698</v>
      </c>
      <c r="AA1650" s="104">
        <f>AVERAGE(R1650:Y1650)</f>
        <v>0.53707751980842977</v>
      </c>
    </row>
    <row r="1651" spans="1:27" ht="25.5" x14ac:dyDescent="0.2">
      <c r="A1651" s="134" t="s">
        <v>269</v>
      </c>
      <c r="B1651" s="67"/>
      <c r="R1651" s="104">
        <f>+(R1636)*100/R$464</f>
        <v>1.6510248117049262</v>
      </c>
      <c r="S1651" s="104">
        <f t="shared" ref="S1651:Y1651" si="510">+(S1636)*100/S$464</f>
        <v>1.7551264101531026</v>
      </c>
      <c r="T1651" s="104">
        <f t="shared" si="510"/>
        <v>1.0540306485543118</v>
      </c>
      <c r="U1651" s="104">
        <f t="shared" si="510"/>
        <v>1.1417120729847283</v>
      </c>
      <c r="V1651" s="104">
        <f t="shared" si="510"/>
        <v>0.74258646755134827</v>
      </c>
      <c r="W1651" s="104">
        <f t="shared" si="510"/>
        <v>0.66594945107021564</v>
      </c>
      <c r="X1651" s="104">
        <f t="shared" si="510"/>
        <v>1.0336558807489546</v>
      </c>
      <c r="Y1651" s="104">
        <f t="shared" si="510"/>
        <v>0.84762895334951283</v>
      </c>
      <c r="AA1651" s="104">
        <f>AVERAGE(R1651:Y1651)</f>
        <v>1.1114643370146375</v>
      </c>
    </row>
    <row r="1652" spans="1:27" ht="38.25" x14ac:dyDescent="0.2">
      <c r="A1652" s="134" t="s">
        <v>270</v>
      </c>
      <c r="B1652" s="67"/>
      <c r="R1652" s="104">
        <f>+(R1637)*100/R$465</f>
        <v>18.083366463489313</v>
      </c>
      <c r="S1652" s="104">
        <f t="shared" ref="S1652:Y1652" si="511">+(S1637)*100/S$465</f>
        <v>12.369986748826856</v>
      </c>
      <c r="T1652" s="104">
        <f t="shared" si="511"/>
        <v>10.816762475943992</v>
      </c>
      <c r="U1652" s="104">
        <f t="shared" si="511"/>
        <v>14.419796770590505</v>
      </c>
      <c r="V1652" s="104">
        <f t="shared" si="511"/>
        <v>14.620234431960517</v>
      </c>
      <c r="W1652" s="104">
        <f t="shared" si="511"/>
        <v>12.286080968133898</v>
      </c>
      <c r="X1652" s="104">
        <f t="shared" si="511"/>
        <v>9.5122996134241031</v>
      </c>
      <c r="Y1652" s="104">
        <f t="shared" si="511"/>
        <v>8.0033154163138196</v>
      </c>
      <c r="AA1652" s="104">
        <f>AVERAGE(R1652:Y1652)</f>
        <v>12.513980361085377</v>
      </c>
    </row>
    <row r="1653" spans="1:27" x14ac:dyDescent="0.2">
      <c r="A1653" s="123" t="s">
        <v>271</v>
      </c>
      <c r="B1653" s="67"/>
      <c r="R1653" s="104">
        <f>+(R1638)*100/R$479</f>
        <v>3.0926927103765229E-2</v>
      </c>
      <c r="S1653" s="104">
        <f t="shared" ref="S1653:Y1653" si="512">+(S1638)*100/S$479</f>
        <v>1.1972057767098516E-2</v>
      </c>
      <c r="T1653" s="104">
        <f t="shared" si="512"/>
        <v>5.323526215039405E-3</v>
      </c>
      <c r="U1653" s="104">
        <f t="shared" si="512"/>
        <v>3.6715930399016071E-2</v>
      </c>
      <c r="V1653" s="104">
        <f t="shared" si="512"/>
        <v>1.7205072218821661E-3</v>
      </c>
      <c r="W1653" s="104">
        <f t="shared" si="512"/>
        <v>1.8350239844028993E-3</v>
      </c>
      <c r="X1653" s="104">
        <f t="shared" si="512"/>
        <v>7.3842065773106966E-3</v>
      </c>
      <c r="Y1653" s="104">
        <f t="shared" si="512"/>
        <v>6.9513303804560394E-3</v>
      </c>
      <c r="AA1653" s="104">
        <f>AVERAGE(R1653:Y1653)</f>
        <v>1.2853688706121375E-2</v>
      </c>
    </row>
    <row r="1654" spans="1:27" x14ac:dyDescent="0.2">
      <c r="A1654" s="112"/>
      <c r="B1654" s="67"/>
    </row>
    <row r="1655" spans="1:27" x14ac:dyDescent="0.2">
      <c r="A1655" s="112"/>
      <c r="B1655" s="67"/>
    </row>
    <row r="1656" spans="1:27" ht="38.25" x14ac:dyDescent="0.2">
      <c r="A1656" s="223" t="s">
        <v>452</v>
      </c>
      <c r="B1656" s="67"/>
    </row>
    <row r="1657" spans="1:27" x14ac:dyDescent="0.2">
      <c r="A1657" s="112" t="s">
        <v>401</v>
      </c>
      <c r="B1657" s="67"/>
      <c r="Z1657" s="3" t="s">
        <v>450</v>
      </c>
    </row>
    <row r="1658" spans="1:27" x14ac:dyDescent="0.2">
      <c r="A1658" s="133" t="s">
        <v>264</v>
      </c>
      <c r="B1658" s="67"/>
      <c r="R1658" s="12">
        <f>+R1462+R1553+R1583</f>
        <v>91912.113900000011</v>
      </c>
      <c r="S1658" s="12">
        <f t="shared" ref="S1658:Y1658" si="513">+S1462+S1553+S1583</f>
        <v>91611.471900000019</v>
      </c>
      <c r="T1658" s="12">
        <f t="shared" si="513"/>
        <v>118825.12699999999</v>
      </c>
      <c r="U1658" s="12">
        <f t="shared" si="513"/>
        <v>124528.42550000004</v>
      </c>
      <c r="V1658" s="12">
        <f t="shared" si="513"/>
        <v>133847.30970000001</v>
      </c>
      <c r="W1658" s="12">
        <f t="shared" si="513"/>
        <v>134549.81999999998</v>
      </c>
      <c r="X1658" s="12">
        <f t="shared" si="513"/>
        <v>148070.32229999997</v>
      </c>
      <c r="Y1658" s="12">
        <f t="shared" si="513"/>
        <v>148710.6428</v>
      </c>
      <c r="Z1658" s="12">
        <v>100</v>
      </c>
    </row>
    <row r="1659" spans="1:27" x14ac:dyDescent="0.2">
      <c r="A1659" s="123" t="s">
        <v>267</v>
      </c>
      <c r="B1659" s="67"/>
      <c r="R1659" s="12">
        <f>+R1435+R1526+R1556</f>
        <v>448.61599999999999</v>
      </c>
      <c r="S1659" s="12">
        <f t="shared" ref="S1659:Y1659" si="514">+S1435+S1526+S1556</f>
        <v>552.55399999999997</v>
      </c>
      <c r="T1659" s="12">
        <f t="shared" si="514"/>
        <v>484.38599999999997</v>
      </c>
      <c r="U1659" s="12">
        <f t="shared" si="514"/>
        <v>572.40200000000004</v>
      </c>
      <c r="V1659" s="12">
        <f t="shared" si="514"/>
        <v>458.32900000000006</v>
      </c>
      <c r="W1659" s="12">
        <f t="shared" si="514"/>
        <v>497.16399999999999</v>
      </c>
      <c r="X1659" s="12">
        <f t="shared" si="514"/>
        <v>739.42</v>
      </c>
      <c r="Y1659" s="12">
        <f t="shared" si="514"/>
        <v>545.84500000000003</v>
      </c>
      <c r="Z1659" s="12">
        <f t="shared" ref="Z1659:Z1664" si="515">+Y1659*100/Y$1658</f>
        <v>0.36705173868026614</v>
      </c>
    </row>
    <row r="1660" spans="1:27" x14ac:dyDescent="0.2">
      <c r="A1660" s="123" t="s">
        <v>268</v>
      </c>
      <c r="B1660" s="67"/>
      <c r="R1660" s="12">
        <f>+R1437+R1528+R1558</f>
        <v>20393.219000000001</v>
      </c>
      <c r="S1660" s="12">
        <f t="shared" ref="S1660:Y1660" si="516">+S1437+S1528+S1558</f>
        <v>22662.156999999999</v>
      </c>
      <c r="T1660" s="12">
        <f t="shared" si="516"/>
        <v>26376.594000000001</v>
      </c>
      <c r="U1660" s="12">
        <f t="shared" si="516"/>
        <v>23482.899000000001</v>
      </c>
      <c r="V1660" s="12">
        <f t="shared" si="516"/>
        <v>24213.085000000003</v>
      </c>
      <c r="W1660" s="12">
        <f t="shared" si="516"/>
        <v>26640.143000000004</v>
      </c>
      <c r="X1660" s="12">
        <f t="shared" si="516"/>
        <v>27440.128000000001</v>
      </c>
      <c r="Y1660" s="12">
        <f t="shared" si="516"/>
        <v>33730.018100000001</v>
      </c>
      <c r="Z1660" s="12">
        <f t="shared" si="515"/>
        <v>22.681643670495923</v>
      </c>
    </row>
    <row r="1661" spans="1:27" ht="25.5" x14ac:dyDescent="0.2">
      <c r="A1661" s="134" t="s">
        <v>269</v>
      </c>
      <c r="B1661" s="67"/>
      <c r="R1661" s="12">
        <f>+R1446+R1537+R1567</f>
        <v>3255.5509999999999</v>
      </c>
      <c r="S1661" s="12">
        <f t="shared" ref="S1661:Y1661" si="517">+S1446+S1537+S1567</f>
        <v>3550.1619999999998</v>
      </c>
      <c r="T1661" s="12">
        <f t="shared" si="517"/>
        <v>3501.8659999999995</v>
      </c>
      <c r="U1661" s="12">
        <f t="shared" si="517"/>
        <v>1516.7460000000001</v>
      </c>
      <c r="V1661" s="12">
        <f t="shared" si="517"/>
        <v>1525.396</v>
      </c>
      <c r="W1661" s="12">
        <f t="shared" si="517"/>
        <v>1512.7920000000001</v>
      </c>
      <c r="X1661" s="12">
        <f t="shared" si="517"/>
        <v>1586.461</v>
      </c>
      <c r="Y1661" s="12">
        <f t="shared" si="517"/>
        <v>1640.4709</v>
      </c>
      <c r="Z1661" s="12">
        <f t="shared" si="515"/>
        <v>1.1031294526823201</v>
      </c>
    </row>
    <row r="1662" spans="1:27" ht="38.25" x14ac:dyDescent="0.2">
      <c r="A1662" s="134" t="s">
        <v>270</v>
      </c>
      <c r="B1662" s="67"/>
      <c r="R1662" s="12">
        <f>+R1447+R1538+R1568</f>
        <v>46556.945000000007</v>
      </c>
      <c r="S1662" s="12">
        <f t="shared" ref="S1662:Y1662" si="518">+S1447+S1538+S1568</f>
        <v>47582.17</v>
      </c>
      <c r="T1662" s="12">
        <f t="shared" si="518"/>
        <v>71411.514999999999</v>
      </c>
      <c r="U1662" s="12">
        <f t="shared" si="518"/>
        <v>79998.108999999997</v>
      </c>
      <c r="V1662" s="12">
        <f t="shared" si="518"/>
        <v>87141.426000000007</v>
      </c>
      <c r="W1662" s="12">
        <f t="shared" si="518"/>
        <v>84726.376000000004</v>
      </c>
      <c r="X1662" s="12">
        <f t="shared" si="518"/>
        <v>98002.442999999999</v>
      </c>
      <c r="Y1662" s="12">
        <f t="shared" si="518"/>
        <v>95659.205200000011</v>
      </c>
      <c r="Z1662" s="12">
        <f t="shared" si="515"/>
        <v>64.325729079559878</v>
      </c>
    </row>
    <row r="1663" spans="1:27" x14ac:dyDescent="0.2">
      <c r="A1663" s="123" t="s">
        <v>271</v>
      </c>
      <c r="B1663" s="67"/>
      <c r="R1663" s="12">
        <f>+R1451+R1542+R1572</f>
        <v>1165.4929999999999</v>
      </c>
      <c r="S1663" s="12">
        <f t="shared" ref="S1663:Y1663" si="519">+S1451+S1542+S1572</f>
        <v>1151.4649999999999</v>
      </c>
      <c r="T1663" s="12">
        <f t="shared" si="519"/>
        <v>1208.3130000000001</v>
      </c>
      <c r="U1663" s="12">
        <f t="shared" si="519"/>
        <v>1286.568</v>
      </c>
      <c r="V1663" s="12">
        <f t="shared" si="519"/>
        <v>1253.7369999999999</v>
      </c>
      <c r="W1663" s="12">
        <f t="shared" si="519"/>
        <v>1206.982</v>
      </c>
      <c r="X1663" s="12">
        <f t="shared" si="519"/>
        <v>1566.5229999999999</v>
      </c>
      <c r="Y1663" s="12">
        <f t="shared" si="519"/>
        <v>1518.3306999999998</v>
      </c>
      <c r="Z1663" s="12">
        <f t="shared" si="515"/>
        <v>1.0209966626544631</v>
      </c>
    </row>
    <row r="1664" spans="1:27" x14ac:dyDescent="0.2">
      <c r="A1664" s="123" t="s">
        <v>451</v>
      </c>
      <c r="B1664" s="67"/>
      <c r="R1664" s="12">
        <f>+R1457+R1548+R1578</f>
        <v>9672.0519999999997</v>
      </c>
      <c r="S1664" s="12">
        <f t="shared" ref="S1664:Y1664" si="520">+S1457+S1548+S1578</f>
        <v>4719.7130000000006</v>
      </c>
      <c r="T1664" s="12">
        <f t="shared" si="520"/>
        <v>3502.9</v>
      </c>
      <c r="U1664" s="12">
        <f t="shared" si="520"/>
        <v>3247.1559999999999</v>
      </c>
      <c r="V1664" s="12">
        <f t="shared" si="520"/>
        <v>3649.8180000000002</v>
      </c>
      <c r="W1664" s="12">
        <f t="shared" si="520"/>
        <v>3619.7040000000002</v>
      </c>
      <c r="X1664" s="12">
        <f t="shared" si="520"/>
        <v>5494.6819999999998</v>
      </c>
      <c r="Y1664" s="12">
        <f t="shared" si="520"/>
        <v>3224.9211</v>
      </c>
      <c r="Z1664" s="12">
        <f t="shared" si="515"/>
        <v>2.1685879633626328</v>
      </c>
    </row>
    <row r="1665" spans="1:26" x14ac:dyDescent="0.2">
      <c r="A1665" s="224" t="s">
        <v>402</v>
      </c>
      <c r="B1665" s="67"/>
      <c r="V1665" s="3"/>
    </row>
    <row r="1666" spans="1:26" x14ac:dyDescent="0.2">
      <c r="A1666" s="133" t="s">
        <v>264</v>
      </c>
      <c r="B1666" s="67"/>
      <c r="R1666" s="12">
        <f>+R1492</f>
        <v>6914.8824999999997</v>
      </c>
      <c r="S1666" s="12">
        <f t="shared" ref="S1666:Y1666" si="521">+S1492</f>
        <v>4396.6219000000001</v>
      </c>
      <c r="T1666" s="12">
        <f t="shared" si="521"/>
        <v>6672.5934999999999</v>
      </c>
      <c r="U1666" s="12">
        <f t="shared" si="521"/>
        <v>14953.754999999996</v>
      </c>
      <c r="V1666" s="12">
        <f t="shared" si="521"/>
        <v>8445.7942000000021</v>
      </c>
      <c r="W1666" s="12">
        <f t="shared" si="521"/>
        <v>5326.0200999999997</v>
      </c>
      <c r="X1666" s="12">
        <f t="shared" si="521"/>
        <v>10288.539699999998</v>
      </c>
      <c r="Y1666" s="12">
        <f t="shared" si="521"/>
        <v>11482.467000000001</v>
      </c>
      <c r="Z1666" s="12">
        <v>100</v>
      </c>
    </row>
    <row r="1667" spans="1:26" x14ac:dyDescent="0.2">
      <c r="A1667" s="123" t="s">
        <v>267</v>
      </c>
      <c r="B1667" s="67"/>
      <c r="R1667" s="12">
        <f>+R1465</f>
        <v>122.379</v>
      </c>
      <c r="S1667" s="12">
        <f t="shared" ref="S1667:Y1667" si="522">+S1465</f>
        <v>184.958</v>
      </c>
      <c r="T1667" s="12">
        <f t="shared" si="522"/>
        <v>190.61099999999999</v>
      </c>
      <c r="U1667" s="12">
        <f t="shared" si="522"/>
        <v>277.26499999999999</v>
      </c>
      <c r="V1667" s="12">
        <f t="shared" si="522"/>
        <v>140.91300000000001</v>
      </c>
      <c r="W1667" s="12">
        <f t="shared" si="522"/>
        <v>446.31599999999997</v>
      </c>
      <c r="X1667" s="12">
        <f t="shared" si="522"/>
        <v>128.71</v>
      </c>
      <c r="Y1667" s="12">
        <f t="shared" si="522"/>
        <v>255.66560000000001</v>
      </c>
      <c r="Z1667" s="12">
        <f t="shared" ref="Z1667:Z1672" si="523">+Y1667*100/Y$1666</f>
        <v>2.2265737841876665</v>
      </c>
    </row>
    <row r="1668" spans="1:26" x14ac:dyDescent="0.2">
      <c r="A1668" s="123" t="s">
        <v>268</v>
      </c>
      <c r="B1668" s="67"/>
      <c r="R1668" s="12">
        <f>+R1467</f>
        <v>629.43100000000004</v>
      </c>
      <c r="S1668" s="12">
        <f t="shared" ref="S1668:Y1668" si="524">+S1467</f>
        <v>1479.077</v>
      </c>
      <c r="T1668" s="12">
        <f t="shared" si="524"/>
        <v>1603.231</v>
      </c>
      <c r="U1668" s="12">
        <f t="shared" si="524"/>
        <v>7734.3209999999999</v>
      </c>
      <c r="V1668" s="12">
        <f t="shared" si="524"/>
        <v>731.09400000000005</v>
      </c>
      <c r="W1668" s="12">
        <f t="shared" si="524"/>
        <v>1059.133</v>
      </c>
      <c r="X1668" s="12">
        <f t="shared" si="524"/>
        <v>1462.96</v>
      </c>
      <c r="Y1668" s="12">
        <f t="shared" si="524"/>
        <v>1943.8288</v>
      </c>
      <c r="Z1668" s="12">
        <f t="shared" si="523"/>
        <v>16.928668725980227</v>
      </c>
    </row>
    <row r="1669" spans="1:26" ht="25.5" x14ac:dyDescent="0.2">
      <c r="A1669" s="134" t="s">
        <v>269</v>
      </c>
      <c r="B1669" s="67"/>
      <c r="R1669" s="12">
        <f>+R1476</f>
        <v>580.05999999999995</v>
      </c>
      <c r="S1669" s="12">
        <f t="shared" ref="S1669:Y1669" si="525">+S1476</f>
        <v>602.04300000000001</v>
      </c>
      <c r="T1669" s="12">
        <f t="shared" si="525"/>
        <v>243.30600000000001</v>
      </c>
      <c r="U1669" s="12">
        <f t="shared" si="525"/>
        <v>450.69799999999998</v>
      </c>
      <c r="V1669" s="12">
        <f t="shared" si="525"/>
        <v>359.79599999999999</v>
      </c>
      <c r="W1669" s="12">
        <f t="shared" si="525"/>
        <v>323.815</v>
      </c>
      <c r="X1669" s="12">
        <f t="shared" si="525"/>
        <v>426.19799999999998</v>
      </c>
      <c r="Y1669" s="12">
        <f t="shared" si="525"/>
        <v>887.98709999999994</v>
      </c>
      <c r="Z1669" s="12">
        <f t="shared" si="523"/>
        <v>7.7334173919245739</v>
      </c>
    </row>
    <row r="1670" spans="1:26" ht="38.25" x14ac:dyDescent="0.2">
      <c r="A1670" s="134" t="s">
        <v>270</v>
      </c>
      <c r="B1670" s="67"/>
      <c r="R1670" s="12">
        <f>+R1477</f>
        <v>1101.481</v>
      </c>
      <c r="S1670" s="12">
        <f t="shared" ref="S1670:Y1670" si="526">+S1477</f>
        <v>516.471</v>
      </c>
      <c r="T1670" s="12">
        <f t="shared" si="526"/>
        <v>2514.64</v>
      </c>
      <c r="U1670" s="12">
        <f t="shared" si="526"/>
        <v>1796.038</v>
      </c>
      <c r="V1670" s="12">
        <f t="shared" si="526"/>
        <v>3179.6379999999999</v>
      </c>
      <c r="W1670" s="12">
        <f t="shared" si="526"/>
        <v>1427.3879999999999</v>
      </c>
      <c r="X1670" s="12">
        <f t="shared" si="526"/>
        <v>7119.2049999999999</v>
      </c>
      <c r="Y1670" s="12">
        <f t="shared" si="526"/>
        <v>7710.5014000000001</v>
      </c>
      <c r="Z1670" s="12">
        <f t="shared" si="523"/>
        <v>67.150216064195959</v>
      </c>
    </row>
    <row r="1671" spans="1:26" x14ac:dyDescent="0.2">
      <c r="A1671" s="123" t="s">
        <v>271</v>
      </c>
      <c r="B1671" s="67"/>
      <c r="R1671" s="12">
        <f>+R1481</f>
        <v>38.533999999999999</v>
      </c>
      <c r="S1671" s="12">
        <f t="shared" ref="S1671:Y1671" si="527">+S1481</f>
        <v>0.27</v>
      </c>
      <c r="T1671" s="12">
        <f t="shared" si="527"/>
        <v>5.0000000000000001E-3</v>
      </c>
      <c r="U1671" s="12">
        <f t="shared" si="527"/>
        <v>0</v>
      </c>
      <c r="V1671" s="12">
        <f t="shared" si="527"/>
        <v>1.6379999999999999</v>
      </c>
      <c r="W1671" s="12">
        <f t="shared" si="527"/>
        <v>0.27300000000000002</v>
      </c>
      <c r="X1671" s="12">
        <f t="shared" si="527"/>
        <v>3.9359999999999999</v>
      </c>
      <c r="Y1671" s="12">
        <f t="shared" si="527"/>
        <v>0.96260000000000001</v>
      </c>
      <c r="Z1671" s="12">
        <f t="shared" si="523"/>
        <v>8.3832159064772399E-3</v>
      </c>
    </row>
    <row r="1672" spans="1:26" x14ac:dyDescent="0.2">
      <c r="A1672" s="123" t="s">
        <v>451</v>
      </c>
      <c r="B1672" s="67"/>
      <c r="R1672" s="12">
        <f>+R1487</f>
        <v>3145.4360000000001</v>
      </c>
      <c r="S1672" s="12">
        <f t="shared" ref="S1672:Y1672" si="528">+S1487</f>
        <v>95.372</v>
      </c>
      <c r="T1672" s="12">
        <f t="shared" si="528"/>
        <v>673.91899999999998</v>
      </c>
      <c r="U1672" s="12">
        <f t="shared" si="528"/>
        <v>497.82299999999998</v>
      </c>
      <c r="V1672" s="12">
        <f t="shared" si="528"/>
        <v>523.86900000000003</v>
      </c>
      <c r="W1672" s="12">
        <f t="shared" si="528"/>
        <v>741.91300000000001</v>
      </c>
      <c r="X1672" s="12">
        <f t="shared" si="528"/>
        <v>835.68600000000004</v>
      </c>
      <c r="Y1672" s="12">
        <f t="shared" si="528"/>
        <v>302.91230000000002</v>
      </c>
      <c r="Z1672" s="12">
        <f t="shared" si="523"/>
        <v>2.6380419817448639</v>
      </c>
    </row>
    <row r="1673" spans="1:26" x14ac:dyDescent="0.2">
      <c r="A1673" s="123" t="s">
        <v>453</v>
      </c>
      <c r="B1673" s="67"/>
      <c r="V1673" s="3"/>
    </row>
    <row r="1674" spans="1:26" x14ac:dyDescent="0.2">
      <c r="A1674" s="133" t="s">
        <v>264</v>
      </c>
      <c r="B1674" s="67"/>
      <c r="R1674" s="12">
        <f>+R1522+R1613</f>
        <v>306616.7818</v>
      </c>
      <c r="S1674" s="12">
        <f t="shared" ref="S1674:Y1674" si="529">+S1522+S1613</f>
        <v>314906.00299999997</v>
      </c>
      <c r="T1674" s="12">
        <f t="shared" si="529"/>
        <v>325596.06910000002</v>
      </c>
      <c r="U1674" s="12">
        <f t="shared" si="529"/>
        <v>349568.68910000002</v>
      </c>
      <c r="V1674" s="12">
        <f t="shared" si="529"/>
        <v>362396.97070000006</v>
      </c>
      <c r="W1674" s="12">
        <f t="shared" si="529"/>
        <v>340764.26300000004</v>
      </c>
      <c r="X1674" s="12">
        <f t="shared" si="529"/>
        <v>372371.95019999996</v>
      </c>
      <c r="Y1674" s="12">
        <f t="shared" si="529"/>
        <v>363424.1041</v>
      </c>
      <c r="Z1674" s="12">
        <v>100</v>
      </c>
    </row>
    <row r="1675" spans="1:26" x14ac:dyDescent="0.2">
      <c r="A1675" s="123" t="s">
        <v>267</v>
      </c>
      <c r="B1675" s="67"/>
      <c r="R1675" s="12">
        <f>+R1495+R1586</f>
        <v>3502.1169999999997</v>
      </c>
      <c r="S1675" s="12">
        <f t="shared" ref="S1675:Y1675" si="530">+S1495+S1586</f>
        <v>4207.58</v>
      </c>
      <c r="T1675" s="12">
        <f t="shared" si="530"/>
        <v>3772.721</v>
      </c>
      <c r="U1675" s="12">
        <f t="shared" si="530"/>
        <v>4655.7529999999997</v>
      </c>
      <c r="V1675" s="12">
        <f t="shared" si="530"/>
        <v>4451.1109999999999</v>
      </c>
      <c r="W1675" s="12">
        <f t="shared" si="530"/>
        <v>3772.7809999999999</v>
      </c>
      <c r="X1675" s="12">
        <f t="shared" si="530"/>
        <v>4014.576</v>
      </c>
      <c r="Y1675" s="12">
        <f t="shared" si="530"/>
        <v>4436.4683000000005</v>
      </c>
      <c r="Z1675" s="12">
        <f t="shared" ref="Z1675:Z1680" si="531">+Y1675*100/Y$1674</f>
        <v>1.2207413459783227</v>
      </c>
    </row>
    <row r="1676" spans="1:26" x14ac:dyDescent="0.2">
      <c r="A1676" s="123" t="s">
        <v>268</v>
      </c>
      <c r="B1676" s="67"/>
      <c r="R1676" s="12">
        <f>+R1497+R1588</f>
        <v>82292.032999999996</v>
      </c>
      <c r="S1676" s="12">
        <f t="shared" ref="S1676:Y1676" si="532">+S1497+S1588</f>
        <v>76296.972999999998</v>
      </c>
      <c r="T1676" s="12">
        <f t="shared" si="532"/>
        <v>75008.269</v>
      </c>
      <c r="U1676" s="12">
        <f t="shared" si="532"/>
        <v>81181.190999999992</v>
      </c>
      <c r="V1676" s="12">
        <f t="shared" si="532"/>
        <v>67018.736000000004</v>
      </c>
      <c r="W1676" s="12">
        <f t="shared" si="532"/>
        <v>70562.463000000003</v>
      </c>
      <c r="X1676" s="12">
        <f t="shared" si="532"/>
        <v>72639.48</v>
      </c>
      <c r="Y1676" s="12">
        <f t="shared" si="532"/>
        <v>86728.943700000003</v>
      </c>
      <c r="Z1676" s="12">
        <f t="shared" si="531"/>
        <v>23.864389489183587</v>
      </c>
    </row>
    <row r="1677" spans="1:26" ht="25.5" x14ac:dyDescent="0.2">
      <c r="A1677" s="134" t="s">
        <v>269</v>
      </c>
      <c r="B1677" s="67"/>
      <c r="R1677" s="12">
        <f>+R1506+R1597</f>
        <v>9212.8860000000004</v>
      </c>
      <c r="S1677" s="12">
        <f t="shared" ref="S1677:Y1677" si="533">+S1506+S1597</f>
        <v>10103.791000000001</v>
      </c>
      <c r="T1677" s="12">
        <f t="shared" si="533"/>
        <v>12290.527999999998</v>
      </c>
      <c r="U1677" s="12">
        <f t="shared" si="533"/>
        <v>6323.3510000000006</v>
      </c>
      <c r="V1677" s="12">
        <f t="shared" si="533"/>
        <v>7184.9610000000002</v>
      </c>
      <c r="W1677" s="12">
        <f t="shared" si="533"/>
        <v>6272.2569999999996</v>
      </c>
      <c r="X1677" s="12">
        <f t="shared" si="533"/>
        <v>6279.2919999999995</v>
      </c>
      <c r="Y1677" s="12">
        <f t="shared" si="533"/>
        <v>6524.3204000000005</v>
      </c>
      <c r="Z1677" s="12">
        <f t="shared" si="531"/>
        <v>1.7952360139009285</v>
      </c>
    </row>
    <row r="1678" spans="1:26" ht="38.25" x14ac:dyDescent="0.2">
      <c r="A1678" s="134" t="s">
        <v>270</v>
      </c>
      <c r="B1678" s="67"/>
      <c r="R1678" s="12">
        <f>+R1507+R1598</f>
        <v>122134.49900000001</v>
      </c>
      <c r="S1678" s="12">
        <f t="shared" ref="S1678:Y1678" si="534">+S1507+S1598</f>
        <v>147564.88699999999</v>
      </c>
      <c r="T1678" s="12">
        <f t="shared" si="534"/>
        <v>168952.44</v>
      </c>
      <c r="U1678" s="12">
        <f t="shared" si="534"/>
        <v>171626.33300000001</v>
      </c>
      <c r="V1678" s="12">
        <f t="shared" si="534"/>
        <v>194931.698</v>
      </c>
      <c r="W1678" s="12">
        <f t="shared" si="534"/>
        <v>178059.74200000003</v>
      </c>
      <c r="X1678" s="12">
        <f t="shared" si="534"/>
        <v>200807.15299999999</v>
      </c>
      <c r="Y1678" s="12">
        <f t="shared" si="534"/>
        <v>204495.85960000003</v>
      </c>
      <c r="Z1678" s="12">
        <f t="shared" si="531"/>
        <v>56.269206498127822</v>
      </c>
    </row>
    <row r="1679" spans="1:26" x14ac:dyDescent="0.2">
      <c r="A1679" s="123" t="s">
        <v>271</v>
      </c>
      <c r="B1679" s="67"/>
      <c r="R1679" s="12">
        <f>+R1511+R1602</f>
        <v>2147.8560000000002</v>
      </c>
      <c r="S1679" s="12">
        <f t="shared" ref="S1679:Y1679" si="535">+S1511+S1602</f>
        <v>1995.654</v>
      </c>
      <c r="T1679" s="12">
        <f t="shared" si="535"/>
        <v>2306.6730000000002</v>
      </c>
      <c r="U1679" s="12">
        <f t="shared" si="535"/>
        <v>2106.002</v>
      </c>
      <c r="V1679" s="12">
        <f t="shared" si="535"/>
        <v>2032.903</v>
      </c>
      <c r="W1679" s="12">
        <f t="shared" si="535"/>
        <v>1948.88</v>
      </c>
      <c r="X1679" s="12">
        <f t="shared" si="535"/>
        <v>2428.7469999999998</v>
      </c>
      <c r="Y1679" s="12">
        <f t="shared" si="535"/>
        <v>2373.9017000000003</v>
      </c>
      <c r="Z1679" s="12">
        <f t="shared" si="531"/>
        <v>0.65320425178699659</v>
      </c>
    </row>
    <row r="1680" spans="1:26" x14ac:dyDescent="0.2">
      <c r="A1680" s="123" t="s">
        <v>451</v>
      </c>
      <c r="B1680" s="67"/>
      <c r="R1680" s="12">
        <f>+R1517+R1608</f>
        <v>38128.656999999999</v>
      </c>
      <c r="S1680" s="12">
        <f t="shared" ref="S1680:Y1680" si="536">+S1517+S1608</f>
        <v>30147.582999999999</v>
      </c>
      <c r="T1680" s="12">
        <f t="shared" si="536"/>
        <v>23565</v>
      </c>
      <c r="U1680" s="12">
        <f t="shared" si="536"/>
        <v>22623.777999999998</v>
      </c>
      <c r="V1680" s="12">
        <f t="shared" si="536"/>
        <v>24032.555</v>
      </c>
      <c r="W1680" s="12">
        <f t="shared" si="536"/>
        <v>23368.977999999999</v>
      </c>
      <c r="X1680" s="12">
        <f t="shared" si="536"/>
        <v>35878.36</v>
      </c>
      <c r="Y1680" s="12">
        <f t="shared" si="536"/>
        <v>21334.8786</v>
      </c>
      <c r="Z1680" s="12">
        <f t="shared" si="531"/>
        <v>5.8705183171145636</v>
      </c>
    </row>
    <row r="1681" spans="1:28" ht="38.25" x14ac:dyDescent="0.2">
      <c r="A1681" s="224" t="s">
        <v>454</v>
      </c>
      <c r="B1681" s="67"/>
    </row>
    <row r="1682" spans="1:28" x14ac:dyDescent="0.2">
      <c r="A1682" s="133" t="s">
        <v>264</v>
      </c>
      <c r="B1682" s="67"/>
      <c r="R1682" s="104">
        <f t="shared" ref="R1682:Y1682" si="537">+(R1658+R1666)*100/R$433</f>
        <v>0.50932236369865758</v>
      </c>
      <c r="S1682" s="104">
        <f t="shared" si="537"/>
        <v>0.45525469613718139</v>
      </c>
      <c r="T1682" s="104">
        <f t="shared" si="537"/>
        <v>0.56840294576667083</v>
      </c>
      <c r="U1682" s="104">
        <f t="shared" si="537"/>
        <v>0.59887340955182167</v>
      </c>
      <c r="V1682" s="104">
        <f t="shared" si="537"/>
        <v>0.63346097648980182</v>
      </c>
      <c r="W1682" s="104">
        <f t="shared" si="537"/>
        <v>0.60569520292713452</v>
      </c>
      <c r="X1682" s="104">
        <f t="shared" si="537"/>
        <v>0.65723754219614849</v>
      </c>
      <c r="Y1682" s="104">
        <f t="shared" si="537"/>
        <v>0.66082490666271754</v>
      </c>
      <c r="AA1682" s="3">
        <f>+(Y1658)*100/Y$433</f>
        <v>0.6134576997147646</v>
      </c>
      <c r="AB1682" s="3">
        <f>+(Y1666)*100/Y$433</f>
        <v>4.736720694795285E-2</v>
      </c>
    </row>
    <row r="1683" spans="1:28" x14ac:dyDescent="0.2">
      <c r="A1683" s="123" t="s">
        <v>267</v>
      </c>
      <c r="B1683" s="67"/>
      <c r="R1683" s="104">
        <f t="shared" ref="R1683:Y1683" si="538">+(R1659+R1667)*100/R$434</f>
        <v>6.7907202983661694E-2</v>
      </c>
      <c r="S1683" s="104">
        <f t="shared" si="538"/>
        <v>8.5681590317382678E-2</v>
      </c>
      <c r="T1683" s="104">
        <f t="shared" si="538"/>
        <v>7.5208076603387602E-2</v>
      </c>
      <c r="U1683" s="104">
        <f t="shared" si="538"/>
        <v>9.0300574324180705E-2</v>
      </c>
      <c r="V1683" s="104">
        <f t="shared" si="538"/>
        <v>7.3926372421178083E-2</v>
      </c>
      <c r="W1683" s="104">
        <f t="shared" si="538"/>
        <v>0.11313469489558052</v>
      </c>
      <c r="X1683" s="104">
        <f t="shared" si="538"/>
        <v>7.6140466895697048E-2</v>
      </c>
      <c r="Y1683" s="104">
        <f t="shared" si="538"/>
        <v>7.1037955835626651E-2</v>
      </c>
      <c r="AA1683" s="3">
        <f>+(Y1659)*100/Y$434</f>
        <v>4.8378290945993253E-2</v>
      </c>
      <c r="AB1683" s="3">
        <f>+(Y1667)*100/Y$434</f>
        <v>2.2659664889633384E-2</v>
      </c>
    </row>
    <row r="1684" spans="1:28" x14ac:dyDescent="0.2">
      <c r="A1684" s="123" t="s">
        <v>268</v>
      </c>
      <c r="B1684" s="67"/>
      <c r="R1684" s="104">
        <f t="shared" ref="R1684:Y1684" si="539">+(R1660+R1668)*100/R$439</f>
        <v>0.48929425524115416</v>
      </c>
      <c r="S1684" s="104">
        <f t="shared" si="539"/>
        <v>0.50358413002570146</v>
      </c>
      <c r="T1684" s="104">
        <f t="shared" si="539"/>
        <v>0.57040208297954798</v>
      </c>
      <c r="U1684" s="104">
        <f t="shared" si="539"/>
        <v>0.62722751399081011</v>
      </c>
      <c r="V1684" s="104">
        <f t="shared" si="539"/>
        <v>0.54906033743284011</v>
      </c>
      <c r="W1684" s="104">
        <f t="shared" si="539"/>
        <v>0.55724226670352217</v>
      </c>
      <c r="X1684" s="104">
        <f t="shared" si="539"/>
        <v>0.54927951349296844</v>
      </c>
      <c r="Y1684" s="104">
        <f t="shared" si="539"/>
        <v>0.66604084311267242</v>
      </c>
    </row>
    <row r="1685" spans="1:28" ht="25.5" x14ac:dyDescent="0.2">
      <c r="A1685" s="134" t="s">
        <v>269</v>
      </c>
      <c r="B1685" s="67"/>
      <c r="R1685" s="104">
        <f t="shared" ref="R1685:Y1685" si="540">+(R1661+R1669)*100/R$464</f>
        <v>0.86390748315254595</v>
      </c>
      <c r="S1685" s="104">
        <f t="shared" si="540"/>
        <v>1.0455794218372281</v>
      </c>
      <c r="T1685" s="104">
        <f t="shared" si="540"/>
        <v>0.65166405955013751</v>
      </c>
      <c r="U1685" s="104">
        <f t="shared" si="540"/>
        <v>0.34771737151764615</v>
      </c>
      <c r="V1685" s="104">
        <f t="shared" si="540"/>
        <v>0.28023885513647062</v>
      </c>
      <c r="W1685" s="104">
        <f t="shared" si="540"/>
        <v>0.29012036963904908</v>
      </c>
      <c r="X1685" s="104">
        <f t="shared" si="540"/>
        <v>0.36587147791310676</v>
      </c>
      <c r="Y1685" s="104">
        <f t="shared" si="540"/>
        <v>0.42348686976285349</v>
      </c>
    </row>
    <row r="1686" spans="1:28" ht="38.25" x14ac:dyDescent="0.2">
      <c r="A1686" s="134" t="s">
        <v>270</v>
      </c>
      <c r="B1686" s="67"/>
      <c r="R1686" s="104">
        <f t="shared" ref="R1686:Y1686" si="541">+(R1662+R1670)*100/R$465</f>
        <v>22.449257162237277</v>
      </c>
      <c r="S1686" s="104">
        <f t="shared" si="541"/>
        <v>21.035096366204698</v>
      </c>
      <c r="T1686" s="104">
        <f t="shared" si="541"/>
        <v>30.661521584046717</v>
      </c>
      <c r="U1686" s="104">
        <f t="shared" si="541"/>
        <v>31.832585590248723</v>
      </c>
      <c r="V1686" s="104">
        <f t="shared" si="541"/>
        <v>33.770564767904887</v>
      </c>
      <c r="W1686" s="104">
        <f t="shared" si="541"/>
        <v>30.255506156190958</v>
      </c>
      <c r="X1686" s="104">
        <f t="shared" si="541"/>
        <v>35.962385139064693</v>
      </c>
      <c r="Y1686" s="104">
        <f t="shared" si="541"/>
        <v>36.626441339772597</v>
      </c>
    </row>
    <row r="1687" spans="1:28" x14ac:dyDescent="0.2">
      <c r="A1687" s="123" t="s">
        <v>271</v>
      </c>
      <c r="B1687" s="67"/>
      <c r="R1687" s="104">
        <f>+(R1663+R1671)*100/R$479</f>
        <v>0.3128017208904777</v>
      </c>
      <c r="S1687" s="104">
        <f t="shared" ref="S1687:X1687" si="542">+(S1663+S1671)*100/S$479</f>
        <v>0.28530184052119195</v>
      </c>
      <c r="T1687" s="104">
        <f t="shared" si="542"/>
        <v>0.26802135621266604</v>
      </c>
      <c r="U1687" s="104">
        <f t="shared" si="542"/>
        <v>0.28822711051071637</v>
      </c>
      <c r="V1687" s="104">
        <f t="shared" si="542"/>
        <v>0.28672265414447412</v>
      </c>
      <c r="W1687" s="104">
        <f t="shared" si="542"/>
        <v>0.29130070746749798</v>
      </c>
      <c r="X1687" s="104">
        <f t="shared" si="542"/>
        <v>0.39147262860604187</v>
      </c>
      <c r="Y1687" s="104">
        <f>+(Y1663+Y1671)*100/Y$479</f>
        <v>0.40151730498853028</v>
      </c>
      <c r="AA1687" s="104">
        <f>+(Y1663)*100/Y$479</f>
        <v>0.40126291002885922</v>
      </c>
      <c r="AB1687" s="3">
        <f>+(Y1671)*100/Y$479</f>
        <v>2.543949596710255E-4</v>
      </c>
    </row>
    <row r="1688" spans="1:28" x14ac:dyDescent="0.2">
      <c r="A1688" s="112" t="s">
        <v>455</v>
      </c>
      <c r="B1688" s="67"/>
      <c r="R1688" s="104"/>
      <c r="S1688" s="104"/>
      <c r="T1688" s="104"/>
      <c r="U1688" s="104"/>
      <c r="V1688" s="104"/>
      <c r="W1688" s="104"/>
      <c r="X1688" s="104"/>
      <c r="Y1688" s="104"/>
    </row>
    <row r="1689" spans="1:28" x14ac:dyDescent="0.2">
      <c r="A1689" s="133" t="s">
        <v>264</v>
      </c>
      <c r="B1689" s="67"/>
      <c r="R1689" s="104">
        <f>+(R1674)*100/R$433</f>
        <v>1.5802036866927538</v>
      </c>
      <c r="S1689" s="104">
        <f t="shared" ref="S1689:Y1689" si="543">+(S1674)*100/S$433</f>
        <v>1.4932328206222474</v>
      </c>
      <c r="T1689" s="104">
        <f t="shared" si="543"/>
        <v>1.4746862657675806</v>
      </c>
      <c r="U1689" s="104">
        <f t="shared" si="543"/>
        <v>1.5008898768533208</v>
      </c>
      <c r="V1689" s="104">
        <f t="shared" si="543"/>
        <v>1.6133202006606036</v>
      </c>
      <c r="W1689" s="104">
        <f t="shared" si="543"/>
        <v>1.4755892031142877</v>
      </c>
      <c r="X1689" s="104">
        <f t="shared" si="543"/>
        <v>1.5454570855165317</v>
      </c>
      <c r="Y1689" s="104">
        <f t="shared" si="543"/>
        <v>1.4991886977579869</v>
      </c>
    </row>
    <row r="1690" spans="1:28" x14ac:dyDescent="0.2">
      <c r="A1690" s="123" t="s">
        <v>267</v>
      </c>
      <c r="B1690" s="67"/>
      <c r="R1690" s="104">
        <f>+(R1675)*100/R$434</f>
        <v>0.416499216265523</v>
      </c>
      <c r="S1690" s="104">
        <f t="shared" ref="S1690:Y1690" si="544">+(S1675)*100/S$434</f>
        <v>0.4888220744714839</v>
      </c>
      <c r="T1690" s="104">
        <f t="shared" si="544"/>
        <v>0.42035607561397914</v>
      </c>
      <c r="U1690" s="104">
        <f t="shared" si="544"/>
        <v>0.49480228114252678</v>
      </c>
      <c r="V1690" s="104">
        <f t="shared" si="544"/>
        <v>0.54911786802994844</v>
      </c>
      <c r="W1690" s="104">
        <f t="shared" si="544"/>
        <v>0.4524021996680832</v>
      </c>
      <c r="X1690" s="104">
        <f t="shared" si="544"/>
        <v>0.35210359166053451</v>
      </c>
      <c r="Y1690" s="104">
        <f t="shared" si="544"/>
        <v>0.3932045804030011</v>
      </c>
      <c r="AA1690" s="104">
        <f>AVERAGE(R1690:Y1690)</f>
        <v>0.44591348590688501</v>
      </c>
    </row>
    <row r="1691" spans="1:28" x14ac:dyDescent="0.2">
      <c r="A1691" s="123" t="s">
        <v>268</v>
      </c>
      <c r="B1691" s="67"/>
      <c r="R1691" s="104">
        <f>+(R1676)*100/R$439</f>
        <v>1.915316051925684</v>
      </c>
      <c r="S1691" s="104">
        <f t="shared" ref="S1691:Y1691" si="545">+(S1676)*100/S$439</f>
        <v>1.5915485004535987</v>
      </c>
      <c r="T1691" s="104">
        <f t="shared" si="545"/>
        <v>1.5291329691408098</v>
      </c>
      <c r="U1691" s="104">
        <f t="shared" si="545"/>
        <v>1.6311214327779069</v>
      </c>
      <c r="V1691" s="104">
        <f t="shared" si="545"/>
        <v>1.4751870487492262</v>
      </c>
      <c r="W1691" s="104">
        <f t="shared" si="545"/>
        <v>1.4195456526121264</v>
      </c>
      <c r="X1691" s="104">
        <f t="shared" si="545"/>
        <v>1.3804538198403649</v>
      </c>
      <c r="Y1691" s="104">
        <f t="shared" si="545"/>
        <v>1.6192539858721966</v>
      </c>
      <c r="AA1691" s="104">
        <f>AVERAGE(R1691:Y1691)</f>
        <v>1.5701949326714895</v>
      </c>
    </row>
    <row r="1692" spans="1:28" ht="25.5" x14ac:dyDescent="0.2">
      <c r="A1692" s="134" t="s">
        <v>269</v>
      </c>
      <c r="B1692" s="67"/>
      <c r="R1692" s="104">
        <f>+(R1677)*100/R$464</f>
        <v>2.0750491008685001</v>
      </c>
      <c r="S1692" s="104">
        <f t="shared" ref="S1692:Y1692" si="546">+(S1677)*100/S$464</f>
        <v>2.5442664685737313</v>
      </c>
      <c r="T1692" s="104">
        <f t="shared" si="546"/>
        <v>2.1385654305048289</v>
      </c>
      <c r="U1692" s="104">
        <f t="shared" si="546"/>
        <v>1.1175611549317184</v>
      </c>
      <c r="V1692" s="104">
        <f t="shared" si="546"/>
        <v>1.0680637541641333</v>
      </c>
      <c r="W1692" s="104">
        <f t="shared" si="546"/>
        <v>0.99079962088302653</v>
      </c>
      <c r="X1692" s="104">
        <f t="shared" si="546"/>
        <v>1.1414819123795672</v>
      </c>
      <c r="Y1692" s="104">
        <f t="shared" si="546"/>
        <v>1.092746655679441</v>
      </c>
    </row>
    <row r="1693" spans="1:28" ht="38.25" x14ac:dyDescent="0.2">
      <c r="A1693" s="134" t="s">
        <v>270</v>
      </c>
      <c r="B1693" s="67"/>
      <c r="R1693" s="104">
        <f>+(R1678)*100/R$465</f>
        <v>57.530829415810153</v>
      </c>
      <c r="S1693" s="104">
        <f t="shared" ref="S1693:Y1693" si="547">+(S1678)*100/S$465</f>
        <v>64.534913123909405</v>
      </c>
      <c r="T1693" s="104">
        <f t="shared" si="547"/>
        <v>70.074507266573761</v>
      </c>
      <c r="U1693" s="104">
        <f t="shared" si="547"/>
        <v>66.793409249234287</v>
      </c>
      <c r="V1693" s="104">
        <f t="shared" si="547"/>
        <v>72.883923650707601</v>
      </c>
      <c r="W1693" s="104">
        <f t="shared" si="547"/>
        <v>62.531076648616008</v>
      </c>
      <c r="X1693" s="104">
        <f t="shared" si="547"/>
        <v>68.696641579145435</v>
      </c>
      <c r="Y1693" s="104">
        <f t="shared" si="547"/>
        <v>72.457936200292679</v>
      </c>
    </row>
    <row r="1694" spans="1:28" x14ac:dyDescent="0.2">
      <c r="A1694" s="123" t="s">
        <v>271</v>
      </c>
      <c r="B1694" s="67"/>
      <c r="R1694" s="104">
        <f>+(R1679)*100/R$479</f>
        <v>0.55800497250056513</v>
      </c>
      <c r="S1694" s="104">
        <f t="shared" ref="S1694:Y1694" si="548">+(S1679)*100/S$479</f>
        <v>0.4943530927196611</v>
      </c>
      <c r="T1694" s="104">
        <f t="shared" si="548"/>
        <v>0.51165142437598299</v>
      </c>
      <c r="U1694" s="104">
        <f t="shared" si="548"/>
        <v>0.47180317805960481</v>
      </c>
      <c r="V1694" s="104">
        <f t="shared" si="548"/>
        <v>0.46430695511561404</v>
      </c>
      <c r="W1694" s="104">
        <f t="shared" si="548"/>
        <v>0.47024872356648556</v>
      </c>
      <c r="X1694" s="104">
        <f t="shared" si="548"/>
        <v>0.60542043587832495</v>
      </c>
      <c r="Y1694" s="104">
        <f t="shared" si="548"/>
        <v>0.6273723532458747</v>
      </c>
      <c r="AA1694" s="104">
        <f>AVERAGE(R1694:Y1694)</f>
        <v>0.52539514193276415</v>
      </c>
    </row>
    <row r="1695" spans="1:28" x14ac:dyDescent="0.2">
      <c r="A1695" s="112"/>
      <c r="B1695" s="67"/>
    </row>
    <row r="1696" spans="1:28" x14ac:dyDescent="0.2">
      <c r="A1696" s="112"/>
      <c r="B1696" s="67"/>
    </row>
    <row r="1697" spans="1:25" x14ac:dyDescent="0.2">
      <c r="A1697" s="130" t="s">
        <v>461</v>
      </c>
      <c r="B1697" s="67"/>
    </row>
    <row r="1698" spans="1:25" x14ac:dyDescent="0.2">
      <c r="A1698" s="130" t="s">
        <v>462</v>
      </c>
      <c r="B1698" s="67"/>
    </row>
    <row r="1699" spans="1:25" x14ac:dyDescent="0.2">
      <c r="A1699" s="112" t="s">
        <v>475</v>
      </c>
      <c r="B1699" s="67"/>
    </row>
    <row r="1700" spans="1:25" x14ac:dyDescent="0.2">
      <c r="A1700" s="112" t="s">
        <v>463</v>
      </c>
      <c r="B1700" s="67"/>
      <c r="R1700" s="12">
        <v>449.52100000000002</v>
      </c>
      <c r="S1700" s="12">
        <v>637.95500000000004</v>
      </c>
      <c r="T1700" s="12">
        <v>882.32399999999996</v>
      </c>
      <c r="U1700" s="12">
        <v>350.90600000000001</v>
      </c>
      <c r="V1700" s="132">
        <v>556.89400000000001</v>
      </c>
      <c r="W1700" s="12">
        <v>250.84299999999999</v>
      </c>
      <c r="X1700" s="12">
        <v>321.11</v>
      </c>
      <c r="Y1700" s="12">
        <v>5.4589999999999996</v>
      </c>
    </row>
    <row r="1701" spans="1:25" x14ac:dyDescent="0.2">
      <c r="A1701" s="112" t="s">
        <v>401</v>
      </c>
      <c r="B1701" s="67"/>
      <c r="R1701" s="12">
        <v>286.02499999999998</v>
      </c>
      <c r="S1701" s="12">
        <v>486.89400000000001</v>
      </c>
      <c r="T1701" s="12">
        <v>486.88600000000002</v>
      </c>
      <c r="U1701" s="12">
        <v>2505.0680000000002</v>
      </c>
      <c r="V1701" s="132">
        <v>3913.8389999999999</v>
      </c>
      <c r="W1701" s="12">
        <v>786.05100000000004</v>
      </c>
      <c r="X1701" s="12">
        <v>547.97699999999998</v>
      </c>
      <c r="Y1701" s="12">
        <v>383.81</v>
      </c>
    </row>
    <row r="1702" spans="1:25" x14ac:dyDescent="0.2">
      <c r="A1702" s="112" t="s">
        <v>481</v>
      </c>
      <c r="B1702" s="67"/>
      <c r="R1702" s="12">
        <v>334.334</v>
      </c>
      <c r="S1702" s="12">
        <v>767.04</v>
      </c>
      <c r="T1702" s="12">
        <v>155.00700000000001</v>
      </c>
      <c r="U1702" s="12">
        <v>1386.335</v>
      </c>
      <c r="V1702" s="132">
        <v>1395.075</v>
      </c>
      <c r="W1702" s="12">
        <v>432.77499999999998</v>
      </c>
      <c r="X1702" s="12">
        <v>1689.6469999999999</v>
      </c>
      <c r="Y1702" s="12">
        <f>377.458-Y1703</f>
        <v>58.170000000000016</v>
      </c>
    </row>
    <row r="1703" spans="1:25" x14ac:dyDescent="0.2">
      <c r="A1703" s="112" t="s">
        <v>472</v>
      </c>
      <c r="B1703" s="67"/>
      <c r="R1703" s="12">
        <v>1.732</v>
      </c>
      <c r="S1703" s="12">
        <v>13.215999999999999</v>
      </c>
      <c r="T1703" s="12">
        <v>32.145000000000003</v>
      </c>
      <c r="U1703" s="12">
        <v>1080.9839999999999</v>
      </c>
      <c r="V1703" s="132">
        <v>185.35</v>
      </c>
      <c r="W1703" s="12">
        <v>0</v>
      </c>
      <c r="X1703" s="12">
        <v>264.94299999999998</v>
      </c>
      <c r="Y1703" s="12">
        <v>319.28800000000001</v>
      </c>
    </row>
    <row r="1704" spans="1:25" x14ac:dyDescent="0.2">
      <c r="A1704" s="112" t="s">
        <v>402</v>
      </c>
      <c r="B1704" s="67"/>
      <c r="R1704" s="12">
        <v>484.38799999999998</v>
      </c>
      <c r="S1704" s="12">
        <v>422.69600000000003</v>
      </c>
      <c r="T1704" s="12">
        <v>1838.604</v>
      </c>
      <c r="U1704" s="12">
        <v>3644.47</v>
      </c>
      <c r="V1704" s="132">
        <v>7242.3130000000001</v>
      </c>
      <c r="W1704" s="12">
        <v>3747.5830000000001</v>
      </c>
      <c r="X1704" s="12">
        <v>2102.7930000000001</v>
      </c>
      <c r="Y1704" s="12">
        <v>1378.075</v>
      </c>
    </row>
    <row r="1705" spans="1:25" x14ac:dyDescent="0.2">
      <c r="A1705" s="112" t="s">
        <v>465</v>
      </c>
      <c r="B1705" s="67"/>
      <c r="R1705" s="12">
        <v>2.758</v>
      </c>
      <c r="S1705" s="12">
        <v>0</v>
      </c>
      <c r="T1705" s="12">
        <v>0.85799999999999998</v>
      </c>
      <c r="U1705" s="12">
        <v>0</v>
      </c>
      <c r="V1705" s="132">
        <v>0.5</v>
      </c>
      <c r="W1705" s="12">
        <v>7.9130000000000003</v>
      </c>
      <c r="X1705" s="12">
        <v>3.7069999999999999</v>
      </c>
      <c r="Y1705" s="12">
        <v>3.7930000000000001</v>
      </c>
    </row>
    <row r="1706" spans="1:25" x14ac:dyDescent="0.2">
      <c r="A1706" s="112" t="s">
        <v>466</v>
      </c>
      <c r="B1706" s="67"/>
      <c r="R1706" s="12">
        <v>17.940999999999999</v>
      </c>
      <c r="S1706" s="12">
        <v>26.669</v>
      </c>
      <c r="T1706" s="12">
        <v>22.882000000000001</v>
      </c>
      <c r="U1706" s="12">
        <v>9.2840000000000007</v>
      </c>
      <c r="V1706" s="132">
        <v>21.72</v>
      </c>
      <c r="W1706" s="12">
        <v>17.486000000000001</v>
      </c>
      <c r="X1706" s="12">
        <v>18.167999999999999</v>
      </c>
      <c r="Y1706" s="12">
        <v>25.138000000000002</v>
      </c>
    </row>
    <row r="1707" spans="1:25" x14ac:dyDescent="0.2">
      <c r="A1707" s="112" t="s">
        <v>467</v>
      </c>
      <c r="B1707" s="67"/>
      <c r="R1707" s="12">
        <v>0</v>
      </c>
      <c r="S1707" s="12">
        <v>0</v>
      </c>
      <c r="T1707" s="12">
        <v>0</v>
      </c>
      <c r="U1707" s="12">
        <v>1.8169999999999999</v>
      </c>
      <c r="V1707" s="132">
        <v>391.75400000000002</v>
      </c>
      <c r="W1707" s="12">
        <v>0</v>
      </c>
      <c r="X1707" s="12">
        <v>0</v>
      </c>
      <c r="Y1707" s="12"/>
    </row>
    <row r="1708" spans="1:25" x14ac:dyDescent="0.2">
      <c r="A1708" s="112" t="s">
        <v>468</v>
      </c>
      <c r="B1708" s="67"/>
      <c r="R1708" s="12">
        <v>248.18700000000001</v>
      </c>
      <c r="S1708" s="12">
        <v>208.904</v>
      </c>
      <c r="T1708" s="12">
        <v>252.9</v>
      </c>
      <c r="U1708" s="12">
        <v>87.653000000000006</v>
      </c>
      <c r="V1708" s="132">
        <v>1155.913</v>
      </c>
      <c r="W1708" s="12">
        <v>911.12900000000002</v>
      </c>
      <c r="X1708" s="12">
        <v>371.57100000000003</v>
      </c>
      <c r="Y1708" s="12">
        <v>315.86500000000001</v>
      </c>
    </row>
    <row r="1709" spans="1:25" x14ac:dyDescent="0.2">
      <c r="A1709" s="112" t="s">
        <v>3</v>
      </c>
      <c r="B1709" s="67"/>
      <c r="R1709" s="12">
        <f>SUM(R1700:R1708)</f>
        <v>1824.886</v>
      </c>
      <c r="S1709" s="12">
        <f t="shared" ref="S1709:X1709" si="549">SUM(S1700:S1708)</f>
        <v>2563.3739999999998</v>
      </c>
      <c r="T1709" s="12">
        <f t="shared" si="549"/>
        <v>3671.6060000000007</v>
      </c>
      <c r="U1709" s="12">
        <f t="shared" si="549"/>
        <v>9066.516999999998</v>
      </c>
      <c r="V1709" s="132">
        <f t="shared" si="549"/>
        <v>14863.358000000002</v>
      </c>
      <c r="W1709" s="12">
        <f t="shared" si="549"/>
        <v>6153.78</v>
      </c>
      <c r="X1709" s="12">
        <f t="shared" si="549"/>
        <v>5319.9159999999993</v>
      </c>
      <c r="Y1709" s="12">
        <f>SUM(Y1700:Y1708)</f>
        <v>2489.598</v>
      </c>
    </row>
    <row r="1710" spans="1:25" x14ac:dyDescent="0.2">
      <c r="A1710" s="112" t="s">
        <v>476</v>
      </c>
      <c r="B1710" s="67"/>
      <c r="R1710" s="12"/>
      <c r="S1710" s="12"/>
      <c r="T1710" s="12"/>
      <c r="U1710" s="12"/>
      <c r="V1710" s="132"/>
      <c r="W1710" s="12"/>
      <c r="X1710" s="12"/>
      <c r="Y1710" s="12"/>
    </row>
    <row r="1711" spans="1:25" x14ac:dyDescent="0.2">
      <c r="A1711" s="112" t="s">
        <v>463</v>
      </c>
      <c r="B1711" s="67"/>
      <c r="R1711" s="12">
        <v>5.0220000000000002</v>
      </c>
      <c r="S1711" s="12">
        <v>1505.346</v>
      </c>
      <c r="T1711" s="12">
        <v>15.659000000000001</v>
      </c>
      <c r="U1711" s="12">
        <v>21.26</v>
      </c>
      <c r="V1711" s="132">
        <v>18.667000000000002</v>
      </c>
      <c r="W1711" s="12">
        <v>519.91300000000001</v>
      </c>
      <c r="X1711" s="12">
        <v>1153.3140000000001</v>
      </c>
      <c r="Y1711" s="12">
        <v>0.90700000000000003</v>
      </c>
    </row>
    <row r="1712" spans="1:25" x14ac:dyDescent="0.2">
      <c r="A1712" s="112" t="s">
        <v>401</v>
      </c>
      <c r="B1712" s="67"/>
      <c r="R1712" s="12">
        <v>14.861000000000001</v>
      </c>
      <c r="S1712" s="12">
        <v>23.212</v>
      </c>
      <c r="T1712" s="12">
        <v>7.3339999999999996</v>
      </c>
      <c r="U1712" s="12">
        <v>249.25299999999999</v>
      </c>
      <c r="V1712" s="132">
        <v>226.71799999999999</v>
      </c>
      <c r="W1712" s="12">
        <v>365.22500000000002</v>
      </c>
      <c r="X1712" s="12">
        <v>0.32400000000000001</v>
      </c>
      <c r="Y1712" s="12">
        <v>255.06100000000001</v>
      </c>
    </row>
    <row r="1713" spans="1:27" x14ac:dyDescent="0.2">
      <c r="A1713" s="112" t="s">
        <v>481</v>
      </c>
      <c r="B1713" s="67"/>
      <c r="R1713" s="12">
        <v>0</v>
      </c>
      <c r="S1713" s="12">
        <v>1000</v>
      </c>
      <c r="T1713" s="12">
        <v>0</v>
      </c>
      <c r="U1713" s="12">
        <v>42.289000000000001</v>
      </c>
      <c r="V1713" s="132">
        <v>145.48599999999999</v>
      </c>
      <c r="W1713" s="12">
        <v>959.56899999999996</v>
      </c>
      <c r="X1713" s="12">
        <v>1833.1310000000001</v>
      </c>
      <c r="Y1713" s="12">
        <v>29.763000000000002</v>
      </c>
    </row>
    <row r="1714" spans="1:27" x14ac:dyDescent="0.2">
      <c r="A1714" s="112" t="s">
        <v>472</v>
      </c>
      <c r="B1714" s="67"/>
      <c r="R1714" s="12">
        <v>0</v>
      </c>
      <c r="S1714" s="12">
        <v>0.78600000000000003</v>
      </c>
      <c r="T1714" s="12">
        <v>0</v>
      </c>
      <c r="U1714" s="12">
        <v>0</v>
      </c>
      <c r="V1714" s="132">
        <v>64.626000000000005</v>
      </c>
      <c r="W1714" s="12">
        <v>19.175999999999998</v>
      </c>
      <c r="X1714" s="12">
        <v>0</v>
      </c>
      <c r="Y1714" s="12"/>
    </row>
    <row r="1715" spans="1:27" x14ac:dyDescent="0.2">
      <c r="A1715" s="112" t="s">
        <v>402</v>
      </c>
      <c r="B1715" s="67"/>
      <c r="R1715" s="12">
        <v>276.673</v>
      </c>
      <c r="S1715" s="12">
        <v>319.81700000000001</v>
      </c>
      <c r="T1715" s="12">
        <v>64.888000000000005</v>
      </c>
      <c r="U1715" s="12">
        <v>795.35599999999999</v>
      </c>
      <c r="V1715" s="132">
        <v>1156.635</v>
      </c>
      <c r="W1715" s="12">
        <v>1009.787</v>
      </c>
      <c r="X1715" s="12">
        <v>1611.415</v>
      </c>
      <c r="Y1715" s="12">
        <v>418.084</v>
      </c>
    </row>
    <row r="1716" spans="1:27" x14ac:dyDescent="0.2">
      <c r="A1716" s="112" t="s">
        <v>465</v>
      </c>
      <c r="B1716" s="67"/>
      <c r="R1716" s="12">
        <v>0</v>
      </c>
      <c r="S1716" s="12">
        <v>0</v>
      </c>
      <c r="T1716" s="12">
        <v>0</v>
      </c>
      <c r="U1716" s="12">
        <v>16.052</v>
      </c>
      <c r="V1716" s="132">
        <v>0</v>
      </c>
      <c r="W1716" s="12">
        <v>21.027000000000001</v>
      </c>
      <c r="X1716" s="12">
        <v>20.100000000000001</v>
      </c>
      <c r="Y1716" s="12"/>
    </row>
    <row r="1717" spans="1:27" x14ac:dyDescent="0.2">
      <c r="A1717" s="112" t="s">
        <v>466</v>
      </c>
      <c r="B1717" s="67"/>
      <c r="R1717" s="12">
        <v>0</v>
      </c>
      <c r="S1717" s="12">
        <v>0</v>
      </c>
      <c r="T1717" s="12">
        <v>0</v>
      </c>
      <c r="U1717" s="12">
        <v>2.0659999999999998</v>
      </c>
      <c r="V1717" s="132">
        <v>0</v>
      </c>
      <c r="W1717" s="12">
        <v>0</v>
      </c>
      <c r="X1717" s="12">
        <v>7.2999999999999995E-2</v>
      </c>
      <c r="Y1717" s="12"/>
    </row>
    <row r="1718" spans="1:27" x14ac:dyDescent="0.2">
      <c r="A1718" s="112" t="s">
        <v>467</v>
      </c>
      <c r="B1718" s="67"/>
      <c r="R1718" s="12">
        <v>0</v>
      </c>
      <c r="S1718" s="12">
        <v>49.030999999999999</v>
      </c>
      <c r="T1718" s="12">
        <v>0</v>
      </c>
      <c r="U1718" s="12">
        <v>0</v>
      </c>
      <c r="V1718" s="132">
        <v>0</v>
      </c>
      <c r="W1718" s="12">
        <v>0</v>
      </c>
      <c r="X1718" s="12">
        <v>0</v>
      </c>
      <c r="Y1718" s="12"/>
    </row>
    <row r="1719" spans="1:27" x14ac:dyDescent="0.2">
      <c r="A1719" s="112" t="s">
        <v>468</v>
      </c>
      <c r="B1719" s="67"/>
      <c r="R1719" s="12">
        <v>10.52</v>
      </c>
      <c r="S1719" s="12">
        <v>5.4669999999999996</v>
      </c>
      <c r="T1719" s="12">
        <v>0</v>
      </c>
      <c r="U1719" s="12">
        <v>0</v>
      </c>
      <c r="V1719" s="132">
        <v>0</v>
      </c>
      <c r="W1719" s="12">
        <v>0</v>
      </c>
      <c r="X1719" s="12">
        <v>51.789000000000001</v>
      </c>
      <c r="Y1719" s="12">
        <v>3.5649999999999999</v>
      </c>
    </row>
    <row r="1720" spans="1:27" x14ac:dyDescent="0.2">
      <c r="A1720" s="112" t="s">
        <v>3</v>
      </c>
      <c r="B1720" s="67"/>
      <c r="R1720" s="12">
        <f>SUM(R1711:R1719)</f>
        <v>307.07599999999996</v>
      </c>
      <c r="S1720" s="12">
        <f t="shared" ref="S1720:Y1720" si="550">SUM(S1711:S1719)</f>
        <v>2903.6590000000001</v>
      </c>
      <c r="T1720" s="12">
        <f t="shared" si="550"/>
        <v>87.881</v>
      </c>
      <c r="U1720" s="12">
        <f t="shared" si="550"/>
        <v>1126.2759999999998</v>
      </c>
      <c r="V1720" s="12">
        <f t="shared" si="550"/>
        <v>1612.1320000000001</v>
      </c>
      <c r="W1720" s="12">
        <f t="shared" si="550"/>
        <v>2894.6970000000001</v>
      </c>
      <c r="X1720" s="12">
        <f t="shared" si="550"/>
        <v>4670.1460000000006</v>
      </c>
      <c r="Y1720" s="12">
        <f t="shared" si="550"/>
        <v>707.38000000000011</v>
      </c>
    </row>
    <row r="1721" spans="1:27" x14ac:dyDescent="0.2">
      <c r="A1721" s="112" t="s">
        <v>477</v>
      </c>
      <c r="B1721" s="67"/>
      <c r="R1721" s="12"/>
      <c r="S1721" s="12"/>
      <c r="T1721" s="12"/>
      <c r="U1721" s="12"/>
      <c r="V1721" s="12"/>
      <c r="W1721" s="12"/>
      <c r="X1721" s="12"/>
      <c r="Y1721" s="12"/>
    </row>
    <row r="1722" spans="1:27" x14ac:dyDescent="0.2">
      <c r="A1722" s="112" t="s">
        <v>463</v>
      </c>
      <c r="B1722" s="67"/>
      <c r="R1722" s="12">
        <f t="shared" ref="R1722:X1722" si="551">+R1700+R1711</f>
        <v>454.54300000000001</v>
      </c>
      <c r="S1722" s="12">
        <f t="shared" si="551"/>
        <v>2143.3009999999999</v>
      </c>
      <c r="T1722" s="12">
        <f t="shared" si="551"/>
        <v>897.98299999999995</v>
      </c>
      <c r="U1722" s="12">
        <f t="shared" si="551"/>
        <v>372.166</v>
      </c>
      <c r="V1722" s="12">
        <f t="shared" si="551"/>
        <v>575.56100000000004</v>
      </c>
      <c r="W1722" s="12">
        <f t="shared" si="551"/>
        <v>770.75599999999997</v>
      </c>
      <c r="X1722" s="12">
        <f t="shared" si="551"/>
        <v>1474.424</v>
      </c>
      <c r="Y1722" s="12">
        <f>+Y1700+Y1711</f>
        <v>6.3659999999999997</v>
      </c>
      <c r="AA1722" s="3">
        <f>+Y1722*100/Y$1731</f>
        <v>0.19912554919051675</v>
      </c>
    </row>
    <row r="1723" spans="1:27" x14ac:dyDescent="0.2">
      <c r="A1723" s="112" t="s">
        <v>401</v>
      </c>
      <c r="B1723" s="67"/>
      <c r="R1723" s="12">
        <f t="shared" ref="R1723:X1723" si="552">+R1701+R1712</f>
        <v>300.88599999999997</v>
      </c>
      <c r="S1723" s="12">
        <f t="shared" si="552"/>
        <v>510.10599999999999</v>
      </c>
      <c r="T1723" s="12">
        <f t="shared" si="552"/>
        <v>494.22</v>
      </c>
      <c r="U1723" s="12">
        <f t="shared" si="552"/>
        <v>2754.3210000000004</v>
      </c>
      <c r="V1723" s="12">
        <f t="shared" si="552"/>
        <v>4140.5569999999998</v>
      </c>
      <c r="W1723" s="12">
        <f t="shared" si="552"/>
        <v>1151.2760000000001</v>
      </c>
      <c r="X1723" s="12">
        <f t="shared" si="552"/>
        <v>548.30099999999993</v>
      </c>
      <c r="Y1723" s="12">
        <f t="shared" ref="Y1723:Y1730" si="553">+Y1701+Y1712</f>
        <v>638.87099999999998</v>
      </c>
      <c r="AA1723" s="3">
        <f t="shared" ref="AA1723:AA1730" si="554">+Y1723*100/Y$1731</f>
        <v>19.983590753517852</v>
      </c>
    </row>
    <row r="1724" spans="1:27" x14ac:dyDescent="0.2">
      <c r="A1724" s="112" t="s">
        <v>481</v>
      </c>
      <c r="B1724" s="67"/>
      <c r="R1724" s="12">
        <f t="shared" ref="R1724:X1724" si="555">+R1702+R1713</f>
        <v>334.334</v>
      </c>
      <c r="S1724" s="12">
        <f t="shared" si="555"/>
        <v>1767.04</v>
      </c>
      <c r="T1724" s="12">
        <f t="shared" si="555"/>
        <v>155.00700000000001</v>
      </c>
      <c r="U1724" s="12">
        <f t="shared" si="555"/>
        <v>1428.624</v>
      </c>
      <c r="V1724" s="12">
        <f t="shared" si="555"/>
        <v>1540.5610000000001</v>
      </c>
      <c r="W1724" s="12">
        <f t="shared" si="555"/>
        <v>1392.3440000000001</v>
      </c>
      <c r="X1724" s="12">
        <f t="shared" si="555"/>
        <v>3522.7780000000002</v>
      </c>
      <c r="Y1724" s="12">
        <f t="shared" si="553"/>
        <v>87.933000000000021</v>
      </c>
      <c r="AA1724" s="3">
        <f t="shared" si="554"/>
        <v>2.7505037569855042</v>
      </c>
    </row>
    <row r="1725" spans="1:27" x14ac:dyDescent="0.2">
      <c r="A1725" s="112" t="s">
        <v>472</v>
      </c>
      <c r="B1725" s="67"/>
      <c r="R1725" s="12">
        <f t="shared" ref="R1725:X1725" si="556">+R1703+R1714</f>
        <v>1.732</v>
      </c>
      <c r="S1725" s="12">
        <f t="shared" si="556"/>
        <v>14.001999999999999</v>
      </c>
      <c r="T1725" s="12">
        <f t="shared" si="556"/>
        <v>32.145000000000003</v>
      </c>
      <c r="U1725" s="12">
        <f t="shared" si="556"/>
        <v>1080.9839999999999</v>
      </c>
      <c r="V1725" s="12">
        <f t="shared" si="556"/>
        <v>249.976</v>
      </c>
      <c r="W1725" s="12">
        <f t="shared" si="556"/>
        <v>19.175999999999998</v>
      </c>
      <c r="X1725" s="12">
        <f t="shared" si="556"/>
        <v>264.94299999999998</v>
      </c>
      <c r="Y1725" s="12">
        <f t="shared" si="553"/>
        <v>319.28800000000001</v>
      </c>
      <c r="AA1725" s="3">
        <f t="shared" si="554"/>
        <v>9.9871816446656823</v>
      </c>
    </row>
    <row r="1726" spans="1:27" x14ac:dyDescent="0.2">
      <c r="A1726" s="112" t="s">
        <v>402</v>
      </c>
      <c r="B1726" s="67"/>
      <c r="R1726" s="12">
        <f t="shared" ref="R1726:X1726" si="557">+R1704+R1715</f>
        <v>761.06099999999992</v>
      </c>
      <c r="S1726" s="12">
        <f t="shared" si="557"/>
        <v>742.51300000000003</v>
      </c>
      <c r="T1726" s="12">
        <f t="shared" si="557"/>
        <v>1903.492</v>
      </c>
      <c r="U1726" s="12">
        <f t="shared" si="557"/>
        <v>4439.826</v>
      </c>
      <c r="V1726" s="12">
        <f t="shared" si="557"/>
        <v>8398.9480000000003</v>
      </c>
      <c r="W1726" s="12">
        <f t="shared" si="557"/>
        <v>4757.37</v>
      </c>
      <c r="X1726" s="12">
        <f t="shared" si="557"/>
        <v>3714.2080000000001</v>
      </c>
      <c r="Y1726" s="12">
        <f t="shared" si="553"/>
        <v>1796.1590000000001</v>
      </c>
      <c r="AA1726" s="3">
        <f t="shared" si="554"/>
        <v>56.18302659574136</v>
      </c>
    </row>
    <row r="1727" spans="1:27" x14ac:dyDescent="0.2">
      <c r="A1727" s="112" t="s">
        <v>465</v>
      </c>
      <c r="B1727" s="67"/>
      <c r="R1727" s="12">
        <f t="shared" ref="R1727:X1727" si="558">+R1705+R1716</f>
        <v>2.758</v>
      </c>
      <c r="S1727" s="12">
        <f t="shared" si="558"/>
        <v>0</v>
      </c>
      <c r="T1727" s="12">
        <f t="shared" si="558"/>
        <v>0.85799999999999998</v>
      </c>
      <c r="U1727" s="12">
        <f t="shared" si="558"/>
        <v>16.052</v>
      </c>
      <c r="V1727" s="12">
        <f t="shared" si="558"/>
        <v>0.5</v>
      </c>
      <c r="W1727" s="12">
        <f t="shared" si="558"/>
        <v>28.94</v>
      </c>
      <c r="X1727" s="12">
        <f t="shared" si="558"/>
        <v>23.807000000000002</v>
      </c>
      <c r="Y1727" s="12">
        <f t="shared" si="553"/>
        <v>3.7930000000000001</v>
      </c>
      <c r="AA1727" s="3">
        <f t="shared" si="554"/>
        <v>0.11864329376054511</v>
      </c>
    </row>
    <row r="1728" spans="1:27" x14ac:dyDescent="0.2">
      <c r="A1728" s="112" t="s">
        <v>466</v>
      </c>
      <c r="B1728" s="67"/>
      <c r="R1728" s="12">
        <f t="shared" ref="R1728:X1728" si="559">+R1706+R1717</f>
        <v>17.940999999999999</v>
      </c>
      <c r="S1728" s="12">
        <f t="shared" si="559"/>
        <v>26.669</v>
      </c>
      <c r="T1728" s="12">
        <f t="shared" si="559"/>
        <v>22.882000000000001</v>
      </c>
      <c r="U1728" s="12">
        <f t="shared" si="559"/>
        <v>11.350000000000001</v>
      </c>
      <c r="V1728" s="12">
        <f t="shared" si="559"/>
        <v>21.72</v>
      </c>
      <c r="W1728" s="12">
        <f t="shared" si="559"/>
        <v>17.486000000000001</v>
      </c>
      <c r="X1728" s="12">
        <f t="shared" si="559"/>
        <v>18.241</v>
      </c>
      <c r="Y1728" s="12">
        <f t="shared" si="553"/>
        <v>25.138000000000002</v>
      </c>
      <c r="AA1728" s="3">
        <f t="shared" si="554"/>
        <v>0.78630506684750412</v>
      </c>
    </row>
    <row r="1729" spans="1:27" x14ac:dyDescent="0.2">
      <c r="A1729" s="112" t="s">
        <v>467</v>
      </c>
      <c r="B1729" s="67"/>
      <c r="R1729" s="12">
        <f t="shared" ref="R1729:X1729" si="560">+R1707+R1718</f>
        <v>0</v>
      </c>
      <c r="S1729" s="12">
        <f t="shared" si="560"/>
        <v>49.030999999999999</v>
      </c>
      <c r="T1729" s="12">
        <f t="shared" si="560"/>
        <v>0</v>
      </c>
      <c r="U1729" s="12">
        <f t="shared" si="560"/>
        <v>1.8169999999999999</v>
      </c>
      <c r="V1729" s="12">
        <f t="shared" si="560"/>
        <v>391.75400000000002</v>
      </c>
      <c r="W1729" s="12">
        <f t="shared" si="560"/>
        <v>0</v>
      </c>
      <c r="X1729" s="12">
        <f t="shared" si="560"/>
        <v>0</v>
      </c>
      <c r="Y1729" s="12">
        <f t="shared" si="553"/>
        <v>0</v>
      </c>
      <c r="AA1729" s="3">
        <f t="shared" si="554"/>
        <v>0</v>
      </c>
    </row>
    <row r="1730" spans="1:27" x14ac:dyDescent="0.2">
      <c r="A1730" s="112" t="s">
        <v>468</v>
      </c>
      <c r="B1730" s="67"/>
      <c r="R1730" s="12">
        <f t="shared" ref="R1730:X1730" si="561">+R1708+R1719</f>
        <v>258.70699999999999</v>
      </c>
      <c r="S1730" s="12">
        <f t="shared" si="561"/>
        <v>214.37100000000001</v>
      </c>
      <c r="T1730" s="12">
        <f t="shared" si="561"/>
        <v>252.9</v>
      </c>
      <c r="U1730" s="12">
        <f t="shared" si="561"/>
        <v>87.653000000000006</v>
      </c>
      <c r="V1730" s="12">
        <f t="shared" si="561"/>
        <v>1155.913</v>
      </c>
      <c r="W1730" s="12">
        <f t="shared" si="561"/>
        <v>911.12900000000002</v>
      </c>
      <c r="X1730" s="12">
        <f t="shared" si="561"/>
        <v>423.36</v>
      </c>
      <c r="Y1730" s="12">
        <f t="shared" si="553"/>
        <v>319.43</v>
      </c>
      <c r="AA1730" s="3">
        <f t="shared" si="554"/>
        <v>9.9916233392910421</v>
      </c>
    </row>
    <row r="1731" spans="1:27" x14ac:dyDescent="0.2">
      <c r="A1731" s="112" t="s">
        <v>3</v>
      </c>
      <c r="B1731" s="67"/>
      <c r="R1731" s="12">
        <f>SUM(R1722:R1730)</f>
        <v>2131.962</v>
      </c>
      <c r="S1731" s="12">
        <f t="shared" ref="S1731:Y1731" si="562">SUM(S1722:S1730)</f>
        <v>5467.0330000000004</v>
      </c>
      <c r="T1731" s="12">
        <f t="shared" si="562"/>
        <v>3759.4870000000001</v>
      </c>
      <c r="U1731" s="12">
        <f t="shared" si="562"/>
        <v>10192.793000000001</v>
      </c>
      <c r="V1731" s="12">
        <f t="shared" si="562"/>
        <v>16475.489999999998</v>
      </c>
      <c r="W1731" s="12">
        <f t="shared" si="562"/>
        <v>9048.4770000000008</v>
      </c>
      <c r="X1731" s="12">
        <f t="shared" si="562"/>
        <v>9990.0620000000017</v>
      </c>
      <c r="Y1731" s="12">
        <f t="shared" si="562"/>
        <v>3196.9780000000001</v>
      </c>
    </row>
    <row r="1732" spans="1:27" x14ac:dyDescent="0.2">
      <c r="A1732" s="112"/>
      <c r="B1732" s="67"/>
      <c r="R1732" s="12">
        <f>+R1404</f>
        <v>2131.953</v>
      </c>
      <c r="S1732" s="12">
        <f t="shared" ref="S1732:Y1732" si="563">+S1404</f>
        <v>5467.0120000000006</v>
      </c>
      <c r="T1732" s="12">
        <f t="shared" si="563"/>
        <v>3759.4960000000001</v>
      </c>
      <c r="U1732" s="12">
        <f t="shared" si="563"/>
        <v>10192.828</v>
      </c>
      <c r="V1732" s="12">
        <f t="shared" si="563"/>
        <v>16475.490000000002</v>
      </c>
      <c r="W1732" s="12">
        <f t="shared" si="563"/>
        <v>9048.473</v>
      </c>
      <c r="X1732" s="12">
        <f t="shared" si="563"/>
        <v>9990.0619999999999</v>
      </c>
      <c r="Y1732" s="12">
        <f t="shared" si="563"/>
        <v>3196.9780000000001</v>
      </c>
    </row>
    <row r="1733" spans="1:27" x14ac:dyDescent="0.2">
      <c r="A1733" s="112"/>
      <c r="B1733" s="67"/>
      <c r="R1733" s="12"/>
      <c r="S1733" s="12"/>
      <c r="T1733" s="12"/>
      <c r="U1733" s="12"/>
      <c r="V1733" s="12"/>
      <c r="W1733" s="12"/>
      <c r="X1733" s="12"/>
      <c r="Y1733" s="12"/>
    </row>
    <row r="1734" spans="1:27" x14ac:dyDescent="0.2">
      <c r="A1734" s="112"/>
      <c r="B1734" s="67"/>
      <c r="R1734" s="12"/>
      <c r="S1734" s="12"/>
      <c r="T1734" s="12"/>
      <c r="U1734" s="12"/>
      <c r="V1734" s="12"/>
      <c r="W1734" s="12"/>
      <c r="X1734" s="12"/>
      <c r="Y1734" s="12"/>
    </row>
    <row r="1735" spans="1:27" x14ac:dyDescent="0.2">
      <c r="A1735" s="130" t="s">
        <v>461</v>
      </c>
      <c r="B1735" s="67"/>
      <c r="R1735" s="12"/>
      <c r="S1735" s="12"/>
      <c r="T1735" s="12"/>
      <c r="U1735" s="12"/>
      <c r="V1735" s="12"/>
      <c r="W1735" s="12"/>
      <c r="X1735" s="12"/>
      <c r="Y1735" s="12"/>
    </row>
    <row r="1736" spans="1:27" x14ac:dyDescent="0.2">
      <c r="A1736" s="130" t="s">
        <v>484</v>
      </c>
      <c r="B1736" s="67"/>
      <c r="R1736" s="12"/>
      <c r="S1736" s="12"/>
      <c r="T1736" s="12"/>
      <c r="U1736" s="12"/>
      <c r="V1736" s="12"/>
      <c r="W1736" s="12"/>
      <c r="X1736" s="12"/>
      <c r="Y1736" s="12"/>
    </row>
    <row r="1737" spans="1:27" x14ac:dyDescent="0.2">
      <c r="A1737" s="112" t="s">
        <v>494</v>
      </c>
      <c r="B1737" s="67"/>
      <c r="R1737" s="12"/>
      <c r="S1737" s="12"/>
      <c r="T1737" s="12"/>
      <c r="U1737" s="12"/>
      <c r="V1737" s="12"/>
      <c r="W1737" s="12"/>
      <c r="X1737" s="12"/>
      <c r="Y1737" s="12"/>
    </row>
    <row r="1738" spans="1:27" x14ac:dyDescent="0.2">
      <c r="A1738" s="112" t="s">
        <v>463</v>
      </c>
      <c r="B1738" s="67"/>
      <c r="R1738" s="12">
        <v>60.865000000000002</v>
      </c>
      <c r="S1738" s="12">
        <v>44.341000000000001</v>
      </c>
      <c r="T1738" s="12">
        <v>66.162000000000006</v>
      </c>
      <c r="U1738" s="12">
        <v>96.664000000000001</v>
      </c>
      <c r="V1738" s="12">
        <v>37.14</v>
      </c>
      <c r="W1738" s="12">
        <v>43.802999999999997</v>
      </c>
      <c r="X1738" s="12">
        <v>51.363</v>
      </c>
      <c r="Y1738" s="12">
        <v>52.145600000000002</v>
      </c>
      <c r="AA1738" s="3">
        <f>+Y1738*100/Y$1749</f>
        <v>3.226355715839941</v>
      </c>
    </row>
    <row r="1739" spans="1:27" x14ac:dyDescent="0.2">
      <c r="A1739" s="112" t="s">
        <v>485</v>
      </c>
      <c r="B1739" s="67"/>
      <c r="R1739" s="12">
        <v>176.03200000000001</v>
      </c>
      <c r="S1739" s="12">
        <v>222</v>
      </c>
      <c r="T1739" s="12">
        <v>157.166</v>
      </c>
      <c r="U1739" s="12">
        <v>209.923</v>
      </c>
      <c r="V1739" s="12">
        <v>134.977</v>
      </c>
      <c r="W1739" s="12">
        <v>183.084</v>
      </c>
      <c r="X1739" s="12">
        <v>479.28500000000003</v>
      </c>
      <c r="Y1739" s="12">
        <v>152.15129999999999</v>
      </c>
      <c r="AA1739" s="3">
        <f t="shared" ref="AA1739:AA1748" si="564">+Y1739*100/Y$1749</f>
        <v>9.4139144324253152</v>
      </c>
    </row>
    <row r="1740" spans="1:27" x14ac:dyDescent="0.2">
      <c r="A1740" s="112" t="s">
        <v>486</v>
      </c>
      <c r="B1740" s="67"/>
      <c r="R1740" s="12">
        <v>131.93700000000001</v>
      </c>
      <c r="S1740" s="12">
        <v>123.545</v>
      </c>
      <c r="T1740" s="12">
        <v>164.22800000000001</v>
      </c>
      <c r="U1740" s="12">
        <v>491.53199999999998</v>
      </c>
      <c r="V1740" s="12">
        <v>466.05</v>
      </c>
      <c r="W1740" s="12">
        <v>494.37900000000002</v>
      </c>
      <c r="X1740" s="12">
        <v>539.93600000000004</v>
      </c>
      <c r="Y1740" s="12">
        <f>971.7406-Y1741</f>
        <v>880.46420000000001</v>
      </c>
      <c r="AA1740" s="3">
        <f t="shared" si="564"/>
        <v>54.476134213863503</v>
      </c>
    </row>
    <row r="1741" spans="1:27" x14ac:dyDescent="0.2">
      <c r="A1741" s="112" t="s">
        <v>487</v>
      </c>
      <c r="B1741" s="67"/>
      <c r="R1741" s="12">
        <v>195.07400000000001</v>
      </c>
      <c r="S1741" s="12">
        <v>161.749</v>
      </c>
      <c r="T1741" s="12">
        <v>169.94</v>
      </c>
      <c r="U1741" s="12">
        <v>116.999</v>
      </c>
      <c r="V1741" s="12">
        <v>118.283</v>
      </c>
      <c r="W1741" s="12">
        <v>115.39</v>
      </c>
      <c r="X1741" s="12">
        <v>125.721</v>
      </c>
      <c r="Y1741" s="12">
        <v>91.276399999999995</v>
      </c>
      <c r="AA1741" s="3">
        <f t="shared" si="564"/>
        <v>5.647458939225797</v>
      </c>
    </row>
    <row r="1742" spans="1:27" x14ac:dyDescent="0.2">
      <c r="A1742" s="112" t="s">
        <v>488</v>
      </c>
      <c r="B1742" s="67"/>
      <c r="R1742" s="12">
        <v>122.379</v>
      </c>
      <c r="S1742" s="12">
        <v>184.958</v>
      </c>
      <c r="T1742" s="12">
        <v>190.61099999999999</v>
      </c>
      <c r="U1742" s="12">
        <v>277.26499999999999</v>
      </c>
      <c r="V1742" s="12">
        <v>140.91300000000001</v>
      </c>
      <c r="W1742" s="12">
        <v>446.31599999999997</v>
      </c>
      <c r="X1742" s="12">
        <v>128.71</v>
      </c>
      <c r="Y1742" s="12">
        <v>255.66560000000001</v>
      </c>
      <c r="AA1742" s="3">
        <f t="shared" si="564"/>
        <v>15.818557460335061</v>
      </c>
    </row>
    <row r="1743" spans="1:27" x14ac:dyDescent="0.2">
      <c r="A1743" s="112" t="s">
        <v>489</v>
      </c>
      <c r="B1743" s="67"/>
      <c r="R1743" s="12">
        <v>8.6579999999999995</v>
      </c>
      <c r="S1743" s="12">
        <v>10.428000000000001</v>
      </c>
      <c r="T1743" s="12">
        <v>11</v>
      </c>
      <c r="U1743" s="12">
        <v>35.57</v>
      </c>
      <c r="V1743" s="12">
        <v>7.8380000000000001</v>
      </c>
      <c r="W1743" s="12">
        <v>18.584</v>
      </c>
      <c r="X1743" s="12">
        <v>20.257999999999999</v>
      </c>
      <c r="Y1743" s="12">
        <v>6.7753999999999994</v>
      </c>
      <c r="AA1743" s="3">
        <f t="shared" si="564"/>
        <v>0.419207958429895</v>
      </c>
    </row>
    <row r="1744" spans="1:27" x14ac:dyDescent="0.2">
      <c r="A1744" s="112" t="s">
        <v>490</v>
      </c>
      <c r="B1744" s="67"/>
      <c r="R1744" s="12">
        <v>63.621000000000002</v>
      </c>
      <c r="S1744" s="12">
        <v>62.655999999999999</v>
      </c>
      <c r="T1744" s="12">
        <v>53.829000000000001</v>
      </c>
      <c r="U1744" s="12">
        <v>466.44</v>
      </c>
      <c r="V1744" s="12">
        <v>494.31799999999998</v>
      </c>
      <c r="W1744" s="12">
        <v>120.797</v>
      </c>
      <c r="X1744" s="12">
        <v>118.364</v>
      </c>
      <c r="Y1744" s="12">
        <v>75.809600000000003</v>
      </c>
      <c r="AA1744" s="3">
        <f t="shared" si="564"/>
        <v>4.6904961545276986</v>
      </c>
    </row>
    <row r="1745" spans="1:28" x14ac:dyDescent="0.2">
      <c r="A1745" s="112" t="s">
        <v>491</v>
      </c>
      <c r="B1745" s="67"/>
      <c r="R1745" s="12">
        <v>85.156000000000006</v>
      </c>
      <c r="S1745" s="12">
        <v>698.87</v>
      </c>
      <c r="T1745" s="12">
        <v>124.93</v>
      </c>
      <c r="U1745" s="12">
        <v>123.61199999999999</v>
      </c>
      <c r="V1745" s="12">
        <v>150.554</v>
      </c>
      <c r="W1745" s="12">
        <v>72.816000000000003</v>
      </c>
      <c r="X1745" s="12">
        <v>118.836</v>
      </c>
      <c r="AA1745" s="3">
        <f t="shared" si="564"/>
        <v>0</v>
      </c>
    </row>
    <row r="1746" spans="1:28" x14ac:dyDescent="0.2">
      <c r="A1746" s="112" t="s">
        <v>492</v>
      </c>
      <c r="B1746" s="67"/>
      <c r="R1746" s="12">
        <v>15.294</v>
      </c>
      <c r="S1746" s="12">
        <v>23.809000000000001</v>
      </c>
      <c r="T1746" s="12">
        <v>11.853</v>
      </c>
      <c r="U1746" s="12">
        <v>15.352</v>
      </c>
      <c r="V1746" s="12">
        <v>16.196999999999999</v>
      </c>
      <c r="W1746" s="12">
        <v>16.042999999999999</v>
      </c>
      <c r="X1746" s="12">
        <v>4.4720000000000004</v>
      </c>
      <c r="AA1746" s="3">
        <f t="shared" si="564"/>
        <v>0</v>
      </c>
    </row>
    <row r="1747" spans="1:28" x14ac:dyDescent="0.2">
      <c r="A1747" s="112" t="s">
        <v>493</v>
      </c>
      <c r="B1747" s="67"/>
      <c r="R1747" s="12">
        <v>4.4669999999999996</v>
      </c>
      <c r="S1747" s="12">
        <v>59.145000000000003</v>
      </c>
      <c r="T1747" s="12">
        <v>1.962</v>
      </c>
      <c r="U1747" s="12">
        <v>0.59199999999999997</v>
      </c>
      <c r="V1747" s="12">
        <v>10.313000000000001</v>
      </c>
      <c r="W1747" s="12">
        <v>0.124</v>
      </c>
      <c r="X1747" s="12">
        <v>1.91</v>
      </c>
      <c r="Y1747" s="12">
        <v>7.7036999999999995</v>
      </c>
      <c r="AA1747" s="3">
        <f t="shared" si="564"/>
        <v>0.47664379215343483</v>
      </c>
    </row>
    <row r="1748" spans="1:28" x14ac:dyDescent="0.2">
      <c r="A1748" s="112" t="s">
        <v>468</v>
      </c>
      <c r="B1748" s="67"/>
      <c r="R1748" s="12">
        <v>89.08</v>
      </c>
      <c r="S1748" s="12">
        <v>110.18899999999999</v>
      </c>
      <c r="T1748" s="12">
        <v>25.268000000000001</v>
      </c>
      <c r="U1748" s="12">
        <v>11.563000000000001</v>
      </c>
      <c r="V1748" s="12">
        <v>17.736000000000001</v>
      </c>
      <c r="W1748" s="12">
        <v>28.541</v>
      </c>
      <c r="X1748" s="12">
        <v>13.702999999999999</v>
      </c>
      <c r="Y1748" s="12">
        <v>94.246600000000001</v>
      </c>
      <c r="AA1748" s="3">
        <f t="shared" si="564"/>
        <v>5.8312313331993595</v>
      </c>
    </row>
    <row r="1749" spans="1:28" x14ac:dyDescent="0.2">
      <c r="A1749" s="112" t="s">
        <v>3</v>
      </c>
      <c r="B1749" s="67"/>
      <c r="R1749" s="12">
        <f>SUM(R1738:R1748)</f>
        <v>952.56300000000022</v>
      </c>
      <c r="S1749" s="12">
        <f t="shared" ref="S1749:X1749" si="565">SUM(S1738:S1748)</f>
        <v>1701.69</v>
      </c>
      <c r="T1749" s="12">
        <f t="shared" si="565"/>
        <v>976.94899999999996</v>
      </c>
      <c r="U1749" s="12">
        <f t="shared" si="565"/>
        <v>1845.5120000000002</v>
      </c>
      <c r="V1749" s="12">
        <f t="shared" si="565"/>
        <v>1594.3190000000002</v>
      </c>
      <c r="W1749" s="12">
        <f t="shared" si="565"/>
        <v>1539.877</v>
      </c>
      <c r="X1749" s="12">
        <f t="shared" si="565"/>
        <v>1602.5580000000002</v>
      </c>
      <c r="Y1749" s="12">
        <f>SUM(Y1738:Y1748)</f>
        <v>1616.2384</v>
      </c>
      <c r="AA1749" s="12">
        <f>SUM(AA1738:AA1748)</f>
        <v>100</v>
      </c>
    </row>
    <row r="1750" spans="1:28" x14ac:dyDescent="0.2">
      <c r="A1750" s="112"/>
      <c r="B1750" s="67"/>
      <c r="R1750" s="12">
        <f t="shared" ref="R1750:Y1750" si="566">+R1495</f>
        <v>952.56200000000001</v>
      </c>
      <c r="S1750" s="12">
        <f t="shared" si="566"/>
        <v>1701.69</v>
      </c>
      <c r="T1750" s="12">
        <f t="shared" si="566"/>
        <v>976.94799999999998</v>
      </c>
      <c r="U1750" s="12">
        <f t="shared" si="566"/>
        <v>1845.5119999999999</v>
      </c>
      <c r="V1750" s="12">
        <f t="shared" si="566"/>
        <v>1594.319</v>
      </c>
      <c r="W1750" s="12">
        <f t="shared" si="566"/>
        <v>1539.876</v>
      </c>
      <c r="X1750" s="12">
        <f t="shared" si="566"/>
        <v>1602.556</v>
      </c>
      <c r="Y1750" s="12">
        <f t="shared" si="566"/>
        <v>1616.2384</v>
      </c>
    </row>
    <row r="1751" spans="1:28" x14ac:dyDescent="0.2">
      <c r="A1751" s="112" t="s">
        <v>496</v>
      </c>
      <c r="B1751" s="67"/>
      <c r="R1751" s="3">
        <f>+R1750*100/R1771</f>
        <v>27.199605267328305</v>
      </c>
      <c r="S1751" s="3">
        <f t="shared" ref="S1751:Y1751" si="567">+S1750*100/S1771</f>
        <v>40.443437795597468</v>
      </c>
      <c r="T1751" s="3">
        <f t="shared" si="567"/>
        <v>25.895043419578755</v>
      </c>
      <c r="U1751" s="3">
        <f t="shared" si="567"/>
        <v>39.639396600162549</v>
      </c>
      <c r="V1751" s="3">
        <f t="shared" si="567"/>
        <v>35.818450719382191</v>
      </c>
      <c r="W1751" s="3">
        <f t="shared" si="567"/>
        <v>40.81539829229466</v>
      </c>
      <c r="X1751" s="3">
        <f t="shared" si="567"/>
        <v>39.918407384684677</v>
      </c>
      <c r="Y1751" s="3">
        <f t="shared" si="567"/>
        <v>36.430743796816941</v>
      </c>
      <c r="AA1751" s="3">
        <f>AVERAGE(R1751:Y1751)</f>
        <v>35.770060409480692</v>
      </c>
    </row>
    <row r="1752" spans="1:28" x14ac:dyDescent="0.2">
      <c r="A1752" s="112" t="s">
        <v>438</v>
      </c>
      <c r="B1752" s="67"/>
      <c r="R1752" s="12">
        <v>102.83</v>
      </c>
      <c r="S1752" s="12">
        <v>123.068</v>
      </c>
      <c r="T1752" s="12">
        <v>140.547</v>
      </c>
      <c r="U1752" s="12">
        <v>198.98599999999999</v>
      </c>
      <c r="V1752" s="12">
        <v>182.714</v>
      </c>
      <c r="W1752" s="12">
        <v>187.33699999999999</v>
      </c>
      <c r="X1752" s="12">
        <v>125.196</v>
      </c>
      <c r="Y1752" s="12">
        <v>256.53649999999999</v>
      </c>
      <c r="AA1752" s="12"/>
    </row>
    <row r="1753" spans="1:28" x14ac:dyDescent="0.2">
      <c r="A1753" s="112" t="s">
        <v>495</v>
      </c>
      <c r="B1753" s="67"/>
      <c r="R1753" s="12">
        <v>169.75399999999999</v>
      </c>
      <c r="S1753" s="12">
        <v>207.48599999999999</v>
      </c>
      <c r="T1753" s="12">
        <v>186.673</v>
      </c>
      <c r="U1753" s="12">
        <v>163.49299999999999</v>
      </c>
      <c r="V1753" s="12">
        <v>140.63800000000001</v>
      </c>
      <c r="W1753" s="12">
        <v>126.74299999999999</v>
      </c>
      <c r="X1753" s="12">
        <v>134.93899999999999</v>
      </c>
      <c r="Y1753" s="12">
        <v>137.15720000000002</v>
      </c>
      <c r="AA1753" s="12"/>
      <c r="AB1753" s="12"/>
    </row>
    <row r="1754" spans="1:28" x14ac:dyDescent="0.2">
      <c r="A1754" s="112" t="s">
        <v>486</v>
      </c>
      <c r="B1754" s="67"/>
      <c r="R1754" s="12">
        <v>560.74900000000002</v>
      </c>
      <c r="S1754" s="12">
        <v>717.04100000000005</v>
      </c>
      <c r="T1754" s="12">
        <v>993.22500000000002</v>
      </c>
      <c r="U1754" s="12">
        <v>1213.4680000000001</v>
      </c>
      <c r="V1754" s="12">
        <v>1224.337</v>
      </c>
      <c r="W1754" s="12">
        <v>753.29600000000005</v>
      </c>
      <c r="X1754" s="12">
        <v>836.80399999999997</v>
      </c>
      <c r="Y1754" s="12">
        <v>1210.5678</v>
      </c>
      <c r="AA1754" s="12"/>
    </row>
    <row r="1755" spans="1:28" x14ac:dyDescent="0.2">
      <c r="A1755" s="112" t="s">
        <v>487</v>
      </c>
      <c r="B1755" s="67"/>
      <c r="R1755" s="12">
        <v>1479.7739999999999</v>
      </c>
      <c r="S1755" s="12">
        <v>1224.5719999999999</v>
      </c>
      <c r="T1755" s="12">
        <v>1228.9280000000001</v>
      </c>
      <c r="U1755" s="12">
        <v>1001.124</v>
      </c>
      <c r="V1755" s="12">
        <v>1117.778</v>
      </c>
      <c r="W1755" s="12">
        <v>943.12900000000002</v>
      </c>
      <c r="X1755" s="12">
        <v>1102.384</v>
      </c>
      <c r="Y1755" s="12">
        <v>985.4502</v>
      </c>
      <c r="AA1755" s="12"/>
    </row>
    <row r="1756" spans="1:28" x14ac:dyDescent="0.2">
      <c r="A1756" s="112" t="s">
        <v>468</v>
      </c>
      <c r="B1756" s="67"/>
      <c r="R1756" s="12">
        <v>236.447</v>
      </c>
      <c r="S1756" s="12">
        <v>233.72300000000001</v>
      </c>
      <c r="T1756" s="12">
        <v>246.4</v>
      </c>
      <c r="U1756" s="12">
        <v>233.16900000000001</v>
      </c>
      <c r="V1756" s="12">
        <v>191.32499999999999</v>
      </c>
      <c r="W1756" s="12">
        <v>222.4</v>
      </c>
      <c r="X1756" s="12">
        <v>212.69800000000001</v>
      </c>
      <c r="Y1756" s="12">
        <v>230.51820000000001</v>
      </c>
      <c r="AA1756" s="12"/>
    </row>
    <row r="1757" spans="1:28" x14ac:dyDescent="0.2">
      <c r="A1757" s="112" t="s">
        <v>3</v>
      </c>
      <c r="B1757" s="67"/>
      <c r="R1757" s="12">
        <f>SUM(R1752:R1756)</f>
        <v>2549.5540000000001</v>
      </c>
      <c r="S1757" s="12">
        <f t="shared" ref="S1757:Y1757" si="568">SUM(S1752:S1756)</f>
        <v>2505.89</v>
      </c>
      <c r="T1757" s="12">
        <f t="shared" si="568"/>
        <v>2795.7730000000006</v>
      </c>
      <c r="U1757" s="12">
        <f t="shared" si="568"/>
        <v>2810.24</v>
      </c>
      <c r="V1757" s="12">
        <f t="shared" si="568"/>
        <v>2856.7919999999995</v>
      </c>
      <c r="W1757" s="12">
        <f t="shared" si="568"/>
        <v>2232.9050000000002</v>
      </c>
      <c r="X1757" s="12">
        <f t="shared" si="568"/>
        <v>2412.0209999999997</v>
      </c>
      <c r="Y1757" s="12">
        <f t="shared" si="568"/>
        <v>2820.2298999999998</v>
      </c>
    </row>
    <row r="1758" spans="1:28" x14ac:dyDescent="0.2">
      <c r="A1758" s="112"/>
      <c r="B1758" s="67"/>
      <c r="R1758" s="12">
        <f t="shared" ref="R1758:Y1758" si="569">+R1586</f>
        <v>2549.5549999999998</v>
      </c>
      <c r="S1758" s="12">
        <f t="shared" si="569"/>
        <v>2505.89</v>
      </c>
      <c r="T1758" s="12">
        <f t="shared" si="569"/>
        <v>2795.7730000000001</v>
      </c>
      <c r="U1758" s="12">
        <f t="shared" si="569"/>
        <v>2810.241</v>
      </c>
      <c r="V1758" s="12">
        <f t="shared" si="569"/>
        <v>2856.7919999999999</v>
      </c>
      <c r="W1758" s="12">
        <f t="shared" si="569"/>
        <v>2232.9050000000002</v>
      </c>
      <c r="X1758" s="12">
        <f t="shared" si="569"/>
        <v>2412.02</v>
      </c>
      <c r="Y1758" s="12">
        <f t="shared" si="569"/>
        <v>2820.2299000000003</v>
      </c>
    </row>
    <row r="1759" spans="1:28" x14ac:dyDescent="0.2">
      <c r="A1759" s="112" t="s">
        <v>453</v>
      </c>
      <c r="B1759" s="67"/>
      <c r="R1759" s="12"/>
      <c r="S1759" s="12"/>
      <c r="T1759" s="12"/>
      <c r="U1759" s="12"/>
      <c r="V1759" s="12"/>
      <c r="W1759" s="12"/>
      <c r="X1759" s="12"/>
      <c r="Y1759" s="12"/>
    </row>
    <row r="1760" spans="1:28" x14ac:dyDescent="0.2">
      <c r="A1760" s="112" t="s">
        <v>463</v>
      </c>
      <c r="B1760" s="67"/>
      <c r="R1760" s="12">
        <f>+R1738</f>
        <v>60.865000000000002</v>
      </c>
      <c r="S1760" s="12">
        <f t="shared" ref="S1760:Y1760" si="570">+S1738</f>
        <v>44.341000000000001</v>
      </c>
      <c r="T1760" s="12">
        <f t="shared" si="570"/>
        <v>66.162000000000006</v>
      </c>
      <c r="U1760" s="12">
        <f t="shared" si="570"/>
        <v>96.664000000000001</v>
      </c>
      <c r="V1760" s="12">
        <f t="shared" si="570"/>
        <v>37.14</v>
      </c>
      <c r="W1760" s="12">
        <f t="shared" si="570"/>
        <v>43.802999999999997</v>
      </c>
      <c r="X1760" s="12">
        <f t="shared" si="570"/>
        <v>51.363</v>
      </c>
      <c r="Y1760" s="12">
        <f t="shared" si="570"/>
        <v>52.145600000000002</v>
      </c>
      <c r="AA1760" s="3">
        <f>+Y1760*100/Y$1771</f>
        <v>1.175385384811608</v>
      </c>
    </row>
    <row r="1761" spans="1:28" x14ac:dyDescent="0.2">
      <c r="A1761" s="112" t="s">
        <v>485</v>
      </c>
      <c r="B1761" s="67"/>
      <c r="R1761" s="12">
        <f>+R1739+R1752+R1753</f>
        <v>448.61599999999999</v>
      </c>
      <c r="S1761" s="12">
        <f t="shared" ref="S1761:Y1761" si="571">+S1739+S1752+S1753</f>
        <v>552.55399999999997</v>
      </c>
      <c r="T1761" s="12">
        <f t="shared" si="571"/>
        <v>484.38599999999997</v>
      </c>
      <c r="U1761" s="12">
        <f t="shared" si="571"/>
        <v>572.40200000000004</v>
      </c>
      <c r="V1761" s="12">
        <f t="shared" si="571"/>
        <v>458.32900000000006</v>
      </c>
      <c r="W1761" s="12">
        <f t="shared" si="571"/>
        <v>497.16399999999999</v>
      </c>
      <c r="X1761" s="12">
        <f t="shared" si="571"/>
        <v>739.42</v>
      </c>
      <c r="Y1761" s="12">
        <f t="shared" si="571"/>
        <v>545.84500000000003</v>
      </c>
      <c r="AA1761" s="3">
        <f t="shared" ref="AA1761:AA1770" si="572">+Y1761*100/Y$1771</f>
        <v>12.303592927734885</v>
      </c>
    </row>
    <row r="1762" spans="1:28" x14ac:dyDescent="0.2">
      <c r="A1762" s="112" t="s">
        <v>486</v>
      </c>
      <c r="B1762" s="67"/>
      <c r="R1762" s="12">
        <f>+R1740+R1754</f>
        <v>692.68600000000004</v>
      </c>
      <c r="S1762" s="12">
        <f t="shared" ref="S1762:Y1762" si="573">+S1740+S1754</f>
        <v>840.58600000000001</v>
      </c>
      <c r="T1762" s="12">
        <f t="shared" si="573"/>
        <v>1157.453</v>
      </c>
      <c r="U1762" s="12">
        <f t="shared" si="573"/>
        <v>1705</v>
      </c>
      <c r="V1762" s="12">
        <f t="shared" si="573"/>
        <v>1690.3869999999999</v>
      </c>
      <c r="W1762" s="12">
        <f t="shared" si="573"/>
        <v>1247.6750000000002</v>
      </c>
      <c r="X1762" s="12">
        <f t="shared" si="573"/>
        <v>1376.74</v>
      </c>
      <c r="Y1762" s="12">
        <f t="shared" si="573"/>
        <v>2091.0320000000002</v>
      </c>
      <c r="AA1762" s="3">
        <f t="shared" si="572"/>
        <v>47.132806065581498</v>
      </c>
    </row>
    <row r="1763" spans="1:28" x14ac:dyDescent="0.2">
      <c r="A1763" s="112" t="s">
        <v>487</v>
      </c>
      <c r="B1763" s="67"/>
      <c r="R1763" s="12">
        <f>+R1741+R1755</f>
        <v>1674.848</v>
      </c>
      <c r="S1763" s="12">
        <f t="shared" ref="S1763:Y1763" si="574">+S1741+S1755</f>
        <v>1386.3209999999999</v>
      </c>
      <c r="T1763" s="12">
        <f t="shared" si="574"/>
        <v>1398.8680000000002</v>
      </c>
      <c r="U1763" s="12">
        <f t="shared" si="574"/>
        <v>1118.123</v>
      </c>
      <c r="V1763" s="12">
        <f t="shared" si="574"/>
        <v>1236.0609999999999</v>
      </c>
      <c r="W1763" s="12">
        <f t="shared" si="574"/>
        <v>1058.519</v>
      </c>
      <c r="X1763" s="12">
        <f t="shared" si="574"/>
        <v>1228.105</v>
      </c>
      <c r="Y1763" s="12">
        <f t="shared" si="574"/>
        <v>1076.7266</v>
      </c>
      <c r="AA1763" s="3">
        <f t="shared" si="572"/>
        <v>24.26990405859544</v>
      </c>
      <c r="AB1763" s="3">
        <f>+AA1763+AA1762</f>
        <v>71.402710124176934</v>
      </c>
    </row>
    <row r="1764" spans="1:28" x14ac:dyDescent="0.2">
      <c r="A1764" s="112" t="s">
        <v>488</v>
      </c>
      <c r="B1764" s="67"/>
      <c r="R1764" s="12">
        <f t="shared" ref="R1764:Y1769" si="575">+R1742</f>
        <v>122.379</v>
      </c>
      <c r="S1764" s="12">
        <f t="shared" si="575"/>
        <v>184.958</v>
      </c>
      <c r="T1764" s="12">
        <f t="shared" si="575"/>
        <v>190.61099999999999</v>
      </c>
      <c r="U1764" s="12">
        <f t="shared" si="575"/>
        <v>277.26499999999999</v>
      </c>
      <c r="V1764" s="12">
        <f t="shared" si="575"/>
        <v>140.91300000000001</v>
      </c>
      <c r="W1764" s="12">
        <f t="shared" si="575"/>
        <v>446.31599999999997</v>
      </c>
      <c r="X1764" s="12">
        <f t="shared" si="575"/>
        <v>128.71</v>
      </c>
      <c r="Y1764" s="12">
        <f t="shared" si="575"/>
        <v>255.66560000000001</v>
      </c>
      <c r="AA1764" s="3">
        <f t="shared" si="572"/>
        <v>5.7628181407269388</v>
      </c>
    </row>
    <row r="1765" spans="1:28" x14ac:dyDescent="0.2">
      <c r="A1765" s="112" t="s">
        <v>489</v>
      </c>
      <c r="B1765" s="67"/>
      <c r="R1765" s="12">
        <f t="shared" si="575"/>
        <v>8.6579999999999995</v>
      </c>
      <c r="S1765" s="12">
        <f t="shared" si="575"/>
        <v>10.428000000000001</v>
      </c>
      <c r="T1765" s="12">
        <f t="shared" si="575"/>
        <v>11</v>
      </c>
      <c r="U1765" s="12">
        <f t="shared" si="575"/>
        <v>35.57</v>
      </c>
      <c r="V1765" s="12">
        <f t="shared" si="575"/>
        <v>7.8380000000000001</v>
      </c>
      <c r="W1765" s="12">
        <f t="shared" si="575"/>
        <v>18.584</v>
      </c>
      <c r="X1765" s="12">
        <f t="shared" si="575"/>
        <v>20.257999999999999</v>
      </c>
      <c r="Y1765" s="12">
        <f t="shared" si="575"/>
        <v>6.7753999999999994</v>
      </c>
      <c r="AA1765" s="3">
        <f t="shared" si="572"/>
        <v>0.15272057731146191</v>
      </c>
    </row>
    <row r="1766" spans="1:28" x14ac:dyDescent="0.2">
      <c r="A1766" s="112" t="s">
        <v>490</v>
      </c>
      <c r="B1766" s="67"/>
      <c r="R1766" s="12">
        <f t="shared" si="575"/>
        <v>63.621000000000002</v>
      </c>
      <c r="S1766" s="12">
        <f t="shared" si="575"/>
        <v>62.655999999999999</v>
      </c>
      <c r="T1766" s="12">
        <f t="shared" si="575"/>
        <v>53.829000000000001</v>
      </c>
      <c r="U1766" s="12">
        <f t="shared" si="575"/>
        <v>466.44</v>
      </c>
      <c r="V1766" s="12">
        <f t="shared" si="575"/>
        <v>494.31799999999998</v>
      </c>
      <c r="W1766" s="12">
        <f t="shared" si="575"/>
        <v>120.797</v>
      </c>
      <c r="X1766" s="12">
        <f t="shared" si="575"/>
        <v>118.364</v>
      </c>
      <c r="Y1766" s="12">
        <f t="shared" si="575"/>
        <v>75.809600000000003</v>
      </c>
      <c r="AA1766" s="3">
        <f t="shared" si="572"/>
        <v>1.7087826368555368</v>
      </c>
    </row>
    <row r="1767" spans="1:28" x14ac:dyDescent="0.2">
      <c r="A1767" s="112" t="s">
        <v>491</v>
      </c>
      <c r="B1767" s="67"/>
      <c r="R1767" s="12">
        <f t="shared" si="575"/>
        <v>85.156000000000006</v>
      </c>
      <c r="S1767" s="12">
        <f t="shared" si="575"/>
        <v>698.87</v>
      </c>
      <c r="T1767" s="12">
        <f t="shared" si="575"/>
        <v>124.93</v>
      </c>
      <c r="U1767" s="12">
        <f t="shared" si="575"/>
        <v>123.61199999999999</v>
      </c>
      <c r="V1767" s="12">
        <f t="shared" si="575"/>
        <v>150.554</v>
      </c>
      <c r="W1767" s="12">
        <f t="shared" si="575"/>
        <v>72.816000000000003</v>
      </c>
      <c r="X1767" s="12">
        <f t="shared" si="575"/>
        <v>118.836</v>
      </c>
      <c r="Y1767" s="12">
        <f t="shared" si="575"/>
        <v>0</v>
      </c>
      <c r="AA1767" s="3">
        <f t="shared" si="572"/>
        <v>0</v>
      </c>
    </row>
    <row r="1768" spans="1:28" x14ac:dyDescent="0.2">
      <c r="A1768" s="112" t="s">
        <v>492</v>
      </c>
      <c r="B1768" s="67"/>
      <c r="R1768" s="12">
        <f t="shared" si="575"/>
        <v>15.294</v>
      </c>
      <c r="S1768" s="12">
        <f t="shared" si="575"/>
        <v>23.809000000000001</v>
      </c>
      <c r="T1768" s="12">
        <f t="shared" si="575"/>
        <v>11.853</v>
      </c>
      <c r="U1768" s="12">
        <f t="shared" si="575"/>
        <v>15.352</v>
      </c>
      <c r="V1768" s="12">
        <f t="shared" si="575"/>
        <v>16.196999999999999</v>
      </c>
      <c r="W1768" s="12">
        <f t="shared" si="575"/>
        <v>16.042999999999999</v>
      </c>
      <c r="X1768" s="12">
        <f t="shared" si="575"/>
        <v>4.4720000000000004</v>
      </c>
      <c r="Y1768" s="12">
        <f t="shared" si="575"/>
        <v>0</v>
      </c>
      <c r="AA1768" s="3">
        <f t="shared" si="572"/>
        <v>0</v>
      </c>
    </row>
    <row r="1769" spans="1:28" x14ac:dyDescent="0.2">
      <c r="A1769" s="112" t="s">
        <v>493</v>
      </c>
      <c r="B1769" s="67"/>
      <c r="R1769" s="12">
        <f t="shared" si="575"/>
        <v>4.4669999999999996</v>
      </c>
      <c r="S1769" s="12">
        <f t="shared" si="575"/>
        <v>59.145000000000003</v>
      </c>
      <c r="T1769" s="12">
        <f t="shared" si="575"/>
        <v>1.962</v>
      </c>
      <c r="U1769" s="12">
        <f t="shared" si="575"/>
        <v>0.59199999999999997</v>
      </c>
      <c r="V1769" s="12">
        <f t="shared" si="575"/>
        <v>10.313000000000001</v>
      </c>
      <c r="W1769" s="12">
        <f t="shared" si="575"/>
        <v>0.124</v>
      </c>
      <c r="X1769" s="12">
        <f t="shared" si="575"/>
        <v>1.91</v>
      </c>
      <c r="Y1769" s="12">
        <f t="shared" si="575"/>
        <v>7.7036999999999995</v>
      </c>
      <c r="AA1769" s="3">
        <f t="shared" si="572"/>
        <v>0.17364487874285051</v>
      </c>
    </row>
    <row r="1770" spans="1:28" x14ac:dyDescent="0.2">
      <c r="A1770" s="112" t="s">
        <v>468</v>
      </c>
      <c r="B1770" s="67"/>
      <c r="R1770" s="12">
        <f>+R1748+R1756</f>
        <v>325.52699999999999</v>
      </c>
      <c r="S1770" s="12">
        <f t="shared" ref="S1770:Y1770" si="576">+S1748+S1756</f>
        <v>343.91200000000003</v>
      </c>
      <c r="T1770" s="12">
        <f t="shared" si="576"/>
        <v>271.66800000000001</v>
      </c>
      <c r="U1770" s="12">
        <f t="shared" si="576"/>
        <v>244.732</v>
      </c>
      <c r="V1770" s="12">
        <f t="shared" si="576"/>
        <v>209.06099999999998</v>
      </c>
      <c r="W1770" s="12">
        <f t="shared" si="576"/>
        <v>250.941</v>
      </c>
      <c r="X1770" s="12">
        <f t="shared" si="576"/>
        <v>226.40100000000001</v>
      </c>
      <c r="Y1770" s="12">
        <f t="shared" si="576"/>
        <v>324.76480000000004</v>
      </c>
      <c r="AA1770" s="3">
        <f t="shared" si="572"/>
        <v>7.320345329639796</v>
      </c>
    </row>
    <row r="1771" spans="1:28" x14ac:dyDescent="0.2">
      <c r="A1771" s="112" t="s">
        <v>3</v>
      </c>
      <c r="B1771" s="67"/>
      <c r="R1771" s="12">
        <f>SUM(R1760:R1770)</f>
        <v>3502.1169999999997</v>
      </c>
      <c r="S1771" s="12">
        <f t="shared" ref="S1771:Y1771" si="577">SUM(S1760:S1770)</f>
        <v>4207.58</v>
      </c>
      <c r="T1771" s="12">
        <f t="shared" si="577"/>
        <v>3772.7220000000002</v>
      </c>
      <c r="U1771" s="12">
        <f t="shared" si="577"/>
        <v>4655.7519999999995</v>
      </c>
      <c r="V1771" s="12">
        <f t="shared" si="577"/>
        <v>4451.1109999999999</v>
      </c>
      <c r="W1771" s="12">
        <f t="shared" si="577"/>
        <v>3772.7819999999992</v>
      </c>
      <c r="X1771" s="12">
        <f t="shared" si="577"/>
        <v>4014.5789999999997</v>
      </c>
      <c r="Y1771" s="12">
        <f t="shared" si="577"/>
        <v>4436.4682999999995</v>
      </c>
      <c r="AA1771" s="12">
        <f>SUM(AA1760:AA1770)</f>
        <v>100</v>
      </c>
    </row>
    <row r="1772" spans="1:28" x14ac:dyDescent="0.2">
      <c r="A1772" s="112"/>
      <c r="B1772" s="67"/>
      <c r="R1772" s="12">
        <f>+R1758+R1750</f>
        <v>3502.1169999999997</v>
      </c>
      <c r="S1772" s="12">
        <f t="shared" ref="S1772:Y1772" si="578">+S1758+S1750</f>
        <v>4207.58</v>
      </c>
      <c r="T1772" s="12">
        <f t="shared" si="578"/>
        <v>3772.721</v>
      </c>
      <c r="U1772" s="12">
        <f t="shared" si="578"/>
        <v>4655.7529999999997</v>
      </c>
      <c r="V1772" s="12">
        <f t="shared" si="578"/>
        <v>4451.1109999999999</v>
      </c>
      <c r="W1772" s="12">
        <f t="shared" si="578"/>
        <v>3772.7809999999999</v>
      </c>
      <c r="X1772" s="12">
        <f t="shared" si="578"/>
        <v>4014.576</v>
      </c>
      <c r="Y1772" s="12">
        <f t="shared" si="578"/>
        <v>4436.4683000000005</v>
      </c>
    </row>
    <row r="1773" spans="1:28" x14ac:dyDescent="0.2">
      <c r="A1773" s="130" t="s">
        <v>607</v>
      </c>
      <c r="B1773" s="67"/>
      <c r="R1773" s="12"/>
      <c r="S1773" s="12"/>
      <c r="T1773" s="12"/>
      <c r="U1773" s="12"/>
      <c r="V1773" s="12"/>
      <c r="W1773" s="12"/>
      <c r="X1773" s="12"/>
      <c r="Y1773" s="12"/>
      <c r="Z1773" s="3" t="s">
        <v>766</v>
      </c>
    </row>
    <row r="1774" spans="1:28" x14ac:dyDescent="0.2">
      <c r="A1774" s="112" t="s">
        <v>597</v>
      </c>
      <c r="B1774" s="67"/>
      <c r="R1774" s="12">
        <f>+R1618</f>
        <v>300.88599999999997</v>
      </c>
      <c r="S1774" s="12">
        <f t="shared" ref="S1774:Y1774" si="579">+S1618</f>
        <v>510.10599999999999</v>
      </c>
      <c r="T1774" s="12">
        <f t="shared" si="579"/>
        <v>494.22</v>
      </c>
      <c r="U1774" s="12">
        <f t="shared" si="579"/>
        <v>2754.3210000000004</v>
      </c>
      <c r="V1774" s="12">
        <f t="shared" si="579"/>
        <v>4140.5569999999998</v>
      </c>
      <c r="W1774" s="12">
        <f t="shared" si="579"/>
        <v>1151.2760000000001</v>
      </c>
      <c r="X1774" s="12">
        <f t="shared" si="579"/>
        <v>548.30099999999993</v>
      </c>
      <c r="Y1774" s="12">
        <f t="shared" si="579"/>
        <v>638.87099999999998</v>
      </c>
      <c r="Z1774" s="12">
        <f>AVERAGE(T1774:Y1774)</f>
        <v>1621.2576666666664</v>
      </c>
    </row>
    <row r="1775" spans="1:28" ht="14.25" customHeight="1" x14ac:dyDescent="0.2">
      <c r="A1775" s="224" t="s">
        <v>596</v>
      </c>
      <c r="B1775" s="67"/>
      <c r="R1775" s="12">
        <f>+R1626</f>
        <v>761.06099999999992</v>
      </c>
      <c r="S1775" s="12">
        <f t="shared" ref="S1775:Y1775" si="580">+S1626</f>
        <v>742.51300000000003</v>
      </c>
      <c r="T1775" s="12">
        <f t="shared" si="580"/>
        <v>1903.492</v>
      </c>
      <c r="U1775" s="12">
        <f t="shared" si="580"/>
        <v>4439.826</v>
      </c>
      <c r="V1775" s="12">
        <f t="shared" si="580"/>
        <v>8398.9480000000003</v>
      </c>
      <c r="W1775" s="12">
        <f t="shared" si="580"/>
        <v>4757.37</v>
      </c>
      <c r="X1775" s="12">
        <f t="shared" si="580"/>
        <v>3714.2080000000001</v>
      </c>
      <c r="Y1775" s="12">
        <f t="shared" si="580"/>
        <v>1796.1590000000001</v>
      </c>
      <c r="Z1775" s="12">
        <f t="shared" ref="Z1775:Z1785" si="581">AVERAGE(T1775:Y1775)</f>
        <v>4168.3338333333331</v>
      </c>
    </row>
    <row r="1776" spans="1:28" x14ac:dyDescent="0.2">
      <c r="A1776" s="130" t="s">
        <v>595</v>
      </c>
      <c r="B1776" s="67"/>
      <c r="R1776" s="135">
        <f>+R1775+R1774</f>
        <v>1061.9469999999999</v>
      </c>
      <c r="S1776" s="135">
        <f t="shared" ref="S1776:Y1776" si="582">+S1775+S1774</f>
        <v>1252.6190000000001</v>
      </c>
      <c r="T1776" s="135">
        <f t="shared" si="582"/>
        <v>2397.712</v>
      </c>
      <c r="U1776" s="135">
        <f t="shared" si="582"/>
        <v>7194.1470000000008</v>
      </c>
      <c r="V1776" s="135">
        <f t="shared" si="582"/>
        <v>12539.505000000001</v>
      </c>
      <c r="W1776" s="135">
        <f t="shared" si="582"/>
        <v>5908.6459999999997</v>
      </c>
      <c r="X1776" s="135">
        <f t="shared" si="582"/>
        <v>4262.509</v>
      </c>
      <c r="Y1776" s="135">
        <f t="shared" si="582"/>
        <v>2435.0300000000002</v>
      </c>
      <c r="Z1776" s="12">
        <f t="shared" si="581"/>
        <v>5789.5914999999995</v>
      </c>
    </row>
    <row r="1777" spans="1:26" x14ac:dyDescent="0.2">
      <c r="A1777" s="130" t="s">
        <v>763</v>
      </c>
      <c r="B1777" s="67"/>
      <c r="R1777" s="136">
        <f t="shared" ref="R1777:Y1777" si="583">+R1776*100/R434</f>
        <v>0.12629506473242422</v>
      </c>
      <c r="S1777" s="136">
        <f t="shared" si="583"/>
        <v>0.14552493787459672</v>
      </c>
      <c r="T1777" s="136">
        <f t="shared" si="583"/>
        <v>0.26715275441055547</v>
      </c>
      <c r="U1777" s="136">
        <f t="shared" si="583"/>
        <v>0.76457671755238432</v>
      </c>
      <c r="V1777" s="136">
        <f t="shared" si="583"/>
        <v>1.5469545135474894</v>
      </c>
      <c r="W1777" s="136">
        <f t="shared" si="583"/>
        <v>0.70851831777673313</v>
      </c>
      <c r="X1777" s="136">
        <f t="shared" si="583"/>
        <v>0.37384887678931811</v>
      </c>
      <c r="Y1777" s="136">
        <f t="shared" si="583"/>
        <v>0.21581692568810187</v>
      </c>
      <c r="Z1777" s="12">
        <f t="shared" si="581"/>
        <v>0.6461446842940971</v>
      </c>
    </row>
    <row r="1778" spans="1:26" x14ac:dyDescent="0.2">
      <c r="A1778" s="112" t="s">
        <v>600</v>
      </c>
      <c r="B1778" s="67"/>
      <c r="R1778" s="12">
        <f>+R1435</f>
        <v>176.03200000000001</v>
      </c>
      <c r="S1778" s="12">
        <f t="shared" ref="S1778:Y1778" si="584">+S1435</f>
        <v>222</v>
      </c>
      <c r="T1778" s="12">
        <f t="shared" si="584"/>
        <v>157.166</v>
      </c>
      <c r="U1778" s="12">
        <f t="shared" si="584"/>
        <v>209.923</v>
      </c>
      <c r="V1778" s="12">
        <f t="shared" si="584"/>
        <v>134.977</v>
      </c>
      <c r="W1778" s="12">
        <f t="shared" si="584"/>
        <v>183.084</v>
      </c>
      <c r="X1778" s="12">
        <f t="shared" si="584"/>
        <v>479.28500000000003</v>
      </c>
      <c r="Y1778" s="12">
        <f t="shared" si="584"/>
        <v>152.15129999999999</v>
      </c>
      <c r="Z1778" s="12">
        <f t="shared" si="581"/>
        <v>219.43105000000003</v>
      </c>
    </row>
    <row r="1779" spans="1:26" x14ac:dyDescent="0.2">
      <c r="A1779" s="112" t="s">
        <v>599</v>
      </c>
      <c r="B1779" s="67"/>
      <c r="R1779" s="12">
        <f>+R1465</f>
        <v>122.379</v>
      </c>
      <c r="S1779" s="12">
        <f t="shared" ref="S1779:Y1779" si="585">+S1465</f>
        <v>184.958</v>
      </c>
      <c r="T1779" s="12">
        <f t="shared" si="585"/>
        <v>190.61099999999999</v>
      </c>
      <c r="U1779" s="12">
        <f t="shared" si="585"/>
        <v>277.26499999999999</v>
      </c>
      <c r="V1779" s="12">
        <f t="shared" si="585"/>
        <v>140.91300000000001</v>
      </c>
      <c r="W1779" s="12">
        <f t="shared" si="585"/>
        <v>446.31599999999997</v>
      </c>
      <c r="X1779" s="12">
        <f t="shared" si="585"/>
        <v>128.71</v>
      </c>
      <c r="Y1779" s="12">
        <f t="shared" si="585"/>
        <v>255.66560000000001</v>
      </c>
      <c r="Z1779" s="12">
        <f t="shared" si="581"/>
        <v>239.91343333333336</v>
      </c>
    </row>
    <row r="1780" spans="1:26" x14ac:dyDescent="0.2">
      <c r="A1780" s="112" t="s">
        <v>438</v>
      </c>
      <c r="B1780" s="67"/>
      <c r="R1780" s="12">
        <f>+R1526</f>
        <v>102.83</v>
      </c>
      <c r="S1780" s="12">
        <f t="shared" ref="S1780:Y1780" si="586">+S1526</f>
        <v>123.068</v>
      </c>
      <c r="T1780" s="12">
        <f t="shared" si="586"/>
        <v>140.547</v>
      </c>
      <c r="U1780" s="12">
        <f t="shared" si="586"/>
        <v>198.98599999999999</v>
      </c>
      <c r="V1780" s="12">
        <f t="shared" si="586"/>
        <v>182.714</v>
      </c>
      <c r="W1780" s="12">
        <f t="shared" si="586"/>
        <v>187.33699999999999</v>
      </c>
      <c r="X1780" s="12">
        <f t="shared" si="586"/>
        <v>125.196</v>
      </c>
      <c r="Y1780" s="12">
        <f t="shared" si="586"/>
        <v>256.53649999999999</v>
      </c>
      <c r="Z1780" s="12">
        <f t="shared" si="581"/>
        <v>181.88608333333335</v>
      </c>
    </row>
    <row r="1781" spans="1:26" x14ac:dyDescent="0.2">
      <c r="A1781" s="112" t="s">
        <v>495</v>
      </c>
      <c r="B1781" s="67"/>
      <c r="R1781" s="12">
        <f>+R1556</f>
        <v>169.75399999999999</v>
      </c>
      <c r="S1781" s="12">
        <f t="shared" ref="S1781:Y1781" si="587">+S1556</f>
        <v>207.48599999999999</v>
      </c>
      <c r="T1781" s="12">
        <f t="shared" si="587"/>
        <v>186.673</v>
      </c>
      <c r="U1781" s="12">
        <f t="shared" si="587"/>
        <v>163.49299999999999</v>
      </c>
      <c r="V1781" s="12">
        <f t="shared" si="587"/>
        <v>140.63800000000001</v>
      </c>
      <c r="W1781" s="12">
        <f t="shared" si="587"/>
        <v>126.74299999999999</v>
      </c>
      <c r="X1781" s="12">
        <f t="shared" si="587"/>
        <v>134.93899999999999</v>
      </c>
      <c r="Y1781" s="12">
        <f t="shared" si="587"/>
        <v>137.15720000000002</v>
      </c>
      <c r="Z1781" s="12">
        <f t="shared" si="581"/>
        <v>148.27386666666666</v>
      </c>
    </row>
    <row r="1782" spans="1:26" x14ac:dyDescent="0.2">
      <c r="A1782" s="130" t="s">
        <v>598</v>
      </c>
      <c r="B1782" s="67"/>
      <c r="R1782" s="135">
        <f>SUM(R1778:R1781)</f>
        <v>570.995</v>
      </c>
      <c r="S1782" s="135">
        <f t="shared" ref="S1782:Y1782" si="588">SUM(S1778:S1781)</f>
        <v>737.51199999999994</v>
      </c>
      <c r="T1782" s="135">
        <f t="shared" si="588"/>
        <v>674.99699999999996</v>
      </c>
      <c r="U1782" s="135">
        <f t="shared" si="588"/>
        <v>849.66699999999992</v>
      </c>
      <c r="V1782" s="135">
        <f t="shared" si="588"/>
        <v>599.24199999999996</v>
      </c>
      <c r="W1782" s="135">
        <f t="shared" si="588"/>
        <v>943.48</v>
      </c>
      <c r="X1782" s="135">
        <f t="shared" si="588"/>
        <v>868.13</v>
      </c>
      <c r="Y1782" s="135">
        <f t="shared" si="588"/>
        <v>801.51059999999995</v>
      </c>
      <c r="Z1782" s="12">
        <f t="shared" si="581"/>
        <v>789.5044333333334</v>
      </c>
    </row>
    <row r="1783" spans="1:26" x14ac:dyDescent="0.2">
      <c r="A1783" s="130" t="s">
        <v>764</v>
      </c>
      <c r="B1783" s="67"/>
      <c r="R1783" s="136">
        <f t="shared" ref="R1783:Y1783" si="589">+R1782*100/R80</f>
        <v>2.8521599181607755E-2</v>
      </c>
      <c r="S1783" s="136">
        <f t="shared" si="589"/>
        <v>3.4788465983330109E-2</v>
      </c>
      <c r="T1783" s="136">
        <f t="shared" si="589"/>
        <v>2.9951930266271624E-2</v>
      </c>
      <c r="U1783" s="136">
        <f t="shared" si="589"/>
        <v>3.5866243307268758E-2</v>
      </c>
      <c r="V1783" s="136">
        <f t="shared" si="589"/>
        <v>2.7994911561994431E-2</v>
      </c>
      <c r="W1783" s="136">
        <f t="shared" si="589"/>
        <v>4.454161294571473E-2</v>
      </c>
      <c r="X1783" s="136">
        <f t="shared" si="589"/>
        <v>3.2879390474055116E-2</v>
      </c>
      <c r="Y1783" s="136">
        <f t="shared" si="589"/>
        <v>2.9761281660163705E-2</v>
      </c>
      <c r="Z1783" s="22">
        <f t="shared" si="581"/>
        <v>3.3499228369244731E-2</v>
      </c>
    </row>
    <row r="1784" spans="1:26" x14ac:dyDescent="0.2">
      <c r="A1784" s="130" t="s">
        <v>765</v>
      </c>
      <c r="B1784" s="67"/>
      <c r="R1784" s="136">
        <f t="shared" ref="R1784:Y1784" si="590">+R1782*100/R434</f>
        <v>6.7907202983661694E-2</v>
      </c>
      <c r="S1784" s="136">
        <f t="shared" si="590"/>
        <v>8.5681590317382678E-2</v>
      </c>
      <c r="T1784" s="136">
        <f t="shared" si="590"/>
        <v>7.5208076603387602E-2</v>
      </c>
      <c r="U1784" s="136">
        <f t="shared" si="590"/>
        <v>9.0300574324180705E-2</v>
      </c>
      <c r="V1784" s="136">
        <f t="shared" si="590"/>
        <v>7.3926372421178069E-2</v>
      </c>
      <c r="W1784" s="136">
        <f t="shared" si="590"/>
        <v>0.11313469489558052</v>
      </c>
      <c r="X1784" s="136">
        <f t="shared" si="590"/>
        <v>7.6140466895697048E-2</v>
      </c>
      <c r="Y1784" s="136">
        <f t="shared" si="590"/>
        <v>7.1037955835626637E-2</v>
      </c>
      <c r="Z1784" s="22">
        <f t="shared" si="581"/>
        <v>8.329135682927509E-2</v>
      </c>
    </row>
    <row r="1785" spans="1:26" x14ac:dyDescent="0.2">
      <c r="A1785" s="130" t="s">
        <v>606</v>
      </c>
      <c r="B1785" s="67"/>
      <c r="R1785" s="135">
        <f>+R1782+R1776</f>
        <v>1632.942</v>
      </c>
      <c r="S1785" s="135">
        <f t="shared" ref="S1785:Y1785" si="591">+S1782+S1776</f>
        <v>1990.1310000000001</v>
      </c>
      <c r="T1785" s="135">
        <f t="shared" si="591"/>
        <v>3072.7089999999998</v>
      </c>
      <c r="U1785" s="135">
        <f t="shared" si="591"/>
        <v>8043.8140000000003</v>
      </c>
      <c r="V1785" s="135">
        <f t="shared" si="591"/>
        <v>13138.747000000001</v>
      </c>
      <c r="W1785" s="135">
        <f t="shared" si="591"/>
        <v>6852.1260000000002</v>
      </c>
      <c r="X1785" s="135">
        <f t="shared" si="591"/>
        <v>5130.6390000000001</v>
      </c>
      <c r="Y1785" s="135">
        <f t="shared" si="591"/>
        <v>3236.5406000000003</v>
      </c>
      <c r="Z1785" s="12">
        <f t="shared" si="581"/>
        <v>6579.095933333334</v>
      </c>
    </row>
    <row r="1786" spans="1:26" x14ac:dyDescent="0.2">
      <c r="A1786" s="112"/>
      <c r="B1786" s="67"/>
    </row>
    <row r="1787" spans="1:26" x14ac:dyDescent="0.2">
      <c r="A1787" s="130" t="s">
        <v>499</v>
      </c>
      <c r="B1787" s="67"/>
    </row>
    <row r="1788" spans="1:26" x14ac:dyDescent="0.2">
      <c r="A1788" s="130" t="s">
        <v>462</v>
      </c>
      <c r="B1788" s="67"/>
    </row>
    <row r="1789" spans="1:26" x14ac:dyDescent="0.2">
      <c r="A1789" s="112" t="s">
        <v>475</v>
      </c>
      <c r="B1789" s="67"/>
    </row>
    <row r="1790" spans="1:26" x14ac:dyDescent="0.2">
      <c r="A1790" s="112" t="s">
        <v>463</v>
      </c>
      <c r="B1790" s="67"/>
      <c r="R1790" s="13">
        <v>4698.3059999999996</v>
      </c>
      <c r="S1790" s="13">
        <v>5463.96</v>
      </c>
      <c r="T1790" s="13">
        <v>8350.8709999999992</v>
      </c>
      <c r="U1790" s="13">
        <v>10761.896000000001</v>
      </c>
      <c r="V1790" s="59">
        <v>8301.2039999999997</v>
      </c>
      <c r="W1790" s="13">
        <v>2099.3870000000002</v>
      </c>
      <c r="X1790" s="13">
        <v>7014.1329999999998</v>
      </c>
      <c r="Y1790" s="13">
        <v>4174.3090000000002</v>
      </c>
      <c r="Z1790" s="13"/>
    </row>
    <row r="1791" spans="1:26" x14ac:dyDescent="0.2">
      <c r="A1791" s="112" t="s">
        <v>401</v>
      </c>
      <c r="B1791" s="67"/>
      <c r="R1791" s="13">
        <v>14789.371999999999</v>
      </c>
      <c r="S1791" s="13">
        <v>6792.4390000000003</v>
      </c>
      <c r="T1791" s="13">
        <v>7527.6220000000003</v>
      </c>
      <c r="U1791" s="13">
        <v>6177.59</v>
      </c>
      <c r="V1791" s="59">
        <v>5333.2560000000003</v>
      </c>
      <c r="W1791" s="13">
        <v>2806.8049999999998</v>
      </c>
      <c r="X1791" s="13">
        <v>7202.1549999999997</v>
      </c>
      <c r="Y1791" s="13">
        <v>10336.804</v>
      </c>
      <c r="Z1791" s="13"/>
    </row>
    <row r="1792" spans="1:26" x14ac:dyDescent="0.2">
      <c r="A1792" s="112" t="s">
        <v>481</v>
      </c>
      <c r="B1792" s="67"/>
      <c r="R1792" s="13">
        <v>1084.125</v>
      </c>
      <c r="S1792" s="13">
        <v>681.952</v>
      </c>
      <c r="T1792" s="13">
        <v>2074.12</v>
      </c>
      <c r="U1792" s="13">
        <v>514.70600000000002</v>
      </c>
      <c r="V1792" s="59">
        <v>407.55</v>
      </c>
      <c r="W1792" s="13">
        <v>927.62400000000002</v>
      </c>
      <c r="X1792" s="13">
        <v>1124.8900000000001</v>
      </c>
      <c r="Y1792" s="13">
        <f>747.564-Y1793</f>
        <v>256.97299999999996</v>
      </c>
      <c r="Z1792" s="13"/>
    </row>
    <row r="1793" spans="1:26" x14ac:dyDescent="0.2">
      <c r="A1793" s="112" t="s">
        <v>472</v>
      </c>
      <c r="B1793" s="67"/>
      <c r="R1793" s="13">
        <v>697.28700000000003</v>
      </c>
      <c r="S1793" s="13">
        <v>1450.759</v>
      </c>
      <c r="T1793" s="13">
        <v>1183.895</v>
      </c>
      <c r="U1793" s="13">
        <v>732.01099999999997</v>
      </c>
      <c r="V1793" s="59">
        <v>132.852</v>
      </c>
      <c r="W1793" s="13">
        <v>577.59299999999996</v>
      </c>
      <c r="X1793" s="13">
        <v>542.024</v>
      </c>
      <c r="Y1793" s="13">
        <v>490.59100000000001</v>
      </c>
      <c r="Z1793" s="13"/>
    </row>
    <row r="1794" spans="1:26" x14ac:dyDescent="0.2">
      <c r="A1794" s="112" t="s">
        <v>402</v>
      </c>
      <c r="B1794" s="67"/>
      <c r="R1794" s="13">
        <v>2447.029</v>
      </c>
      <c r="S1794" s="13">
        <v>2065.049</v>
      </c>
      <c r="T1794" s="13">
        <v>2779.2449999999999</v>
      </c>
      <c r="U1794" s="13">
        <v>2669.0659999999998</v>
      </c>
      <c r="V1794" s="59">
        <v>2254.152</v>
      </c>
      <c r="W1794" s="13">
        <v>3476.5810000000001</v>
      </c>
      <c r="X1794" s="13">
        <v>3918.9630000000002</v>
      </c>
      <c r="Y1794" s="13">
        <v>1641.4849999999999</v>
      </c>
      <c r="Z1794" s="13"/>
    </row>
    <row r="1795" spans="1:26" x14ac:dyDescent="0.2">
      <c r="A1795" s="112" t="s">
        <v>465</v>
      </c>
      <c r="B1795" s="67"/>
      <c r="R1795" s="13">
        <v>328.09100000000001</v>
      </c>
      <c r="S1795" s="13">
        <v>409.65699999999998</v>
      </c>
      <c r="T1795" s="13">
        <v>433.95400000000001</v>
      </c>
      <c r="U1795" s="13">
        <v>537.60699999999997</v>
      </c>
      <c r="V1795" s="59">
        <v>308.39100000000002</v>
      </c>
      <c r="W1795" s="13">
        <v>485.64699999999999</v>
      </c>
      <c r="X1795" s="13">
        <v>468.125</v>
      </c>
      <c r="Y1795" s="13">
        <v>474.53699999999998</v>
      </c>
      <c r="Z1795" s="13"/>
    </row>
    <row r="1796" spans="1:26" x14ac:dyDescent="0.2">
      <c r="A1796" s="112" t="s">
        <v>466</v>
      </c>
      <c r="B1796" s="67"/>
      <c r="R1796" s="13">
        <v>22.701000000000001</v>
      </c>
      <c r="S1796" s="13">
        <v>28.181000000000001</v>
      </c>
      <c r="T1796" s="13">
        <v>30.125</v>
      </c>
      <c r="U1796" s="13">
        <v>13.042999999999999</v>
      </c>
      <c r="V1796" s="59">
        <v>75.353999999999999</v>
      </c>
      <c r="W1796" s="13">
        <v>18.425999999999998</v>
      </c>
      <c r="X1796" s="13">
        <v>31.917000000000002</v>
      </c>
      <c r="Y1796" s="13">
        <v>27.513999999999999</v>
      </c>
      <c r="Z1796" s="13"/>
    </row>
    <row r="1797" spans="1:26" x14ac:dyDescent="0.2">
      <c r="A1797" s="112" t="s">
        <v>467</v>
      </c>
      <c r="B1797" s="67"/>
      <c r="R1797" s="13">
        <v>10.37</v>
      </c>
      <c r="S1797" s="13">
        <v>4</v>
      </c>
      <c r="T1797" s="13">
        <v>37.962000000000003</v>
      </c>
      <c r="U1797" s="13">
        <v>39.677999999999997</v>
      </c>
      <c r="V1797" s="59">
        <v>88.504000000000005</v>
      </c>
      <c r="W1797" s="13">
        <v>94.966999999999999</v>
      </c>
      <c r="X1797" s="13">
        <v>101.697</v>
      </c>
      <c r="Y1797" s="13">
        <v>76.686000000000007</v>
      </c>
      <c r="Z1797" s="13"/>
    </row>
    <row r="1798" spans="1:26" x14ac:dyDescent="0.2">
      <c r="A1798" s="112" t="s">
        <v>468</v>
      </c>
      <c r="B1798" s="67"/>
      <c r="R1798" s="13">
        <v>514.12900000000002</v>
      </c>
      <c r="S1798" s="13">
        <v>352.13499999999999</v>
      </c>
      <c r="T1798" s="13">
        <v>896.91399999999999</v>
      </c>
      <c r="U1798" s="13">
        <v>1949.08</v>
      </c>
      <c r="V1798" s="59">
        <v>882.30399999999997</v>
      </c>
      <c r="W1798" s="13">
        <v>1535.2149999999999</v>
      </c>
      <c r="X1798" s="13">
        <v>1270.252</v>
      </c>
      <c r="Y1798" s="13">
        <v>2143.837</v>
      </c>
      <c r="Z1798" s="13"/>
    </row>
    <row r="1799" spans="1:26" x14ac:dyDescent="0.2">
      <c r="A1799" s="112" t="s">
        <v>3</v>
      </c>
      <c r="B1799" s="67"/>
      <c r="R1799" s="13">
        <f>SUM(R1790:R1798)</f>
        <v>24591.41</v>
      </c>
      <c r="S1799" s="13">
        <f t="shared" ref="S1799:Y1799" si="592">SUM(S1790:S1798)</f>
        <v>17248.131999999998</v>
      </c>
      <c r="T1799" s="13">
        <f t="shared" si="592"/>
        <v>23314.707999999999</v>
      </c>
      <c r="U1799" s="13">
        <f t="shared" si="592"/>
        <v>23394.676999999996</v>
      </c>
      <c r="V1799" s="13">
        <f t="shared" si="592"/>
        <v>17783.566999999999</v>
      </c>
      <c r="W1799" s="13">
        <f t="shared" si="592"/>
        <v>12022.245000000001</v>
      </c>
      <c r="X1799" s="13">
        <f t="shared" si="592"/>
        <v>21674.156000000003</v>
      </c>
      <c r="Y1799" s="13">
        <f t="shared" si="592"/>
        <v>19622.736000000001</v>
      </c>
      <c r="Z1799" s="13"/>
    </row>
    <row r="1800" spans="1:26" x14ac:dyDescent="0.2">
      <c r="A1800" s="112" t="s">
        <v>476</v>
      </c>
      <c r="B1800" s="67"/>
      <c r="R1800" s="13"/>
      <c r="S1800" s="13"/>
      <c r="T1800" s="13"/>
      <c r="U1800" s="13"/>
      <c r="V1800" s="59"/>
      <c r="W1800" s="13"/>
      <c r="X1800" s="13"/>
      <c r="Y1800" s="13"/>
      <c r="Z1800" s="13"/>
    </row>
    <row r="1801" spans="1:26" x14ac:dyDescent="0.2">
      <c r="A1801" s="112" t="s">
        <v>463</v>
      </c>
      <c r="B1801" s="67"/>
      <c r="R1801" s="13">
        <v>2048.6640000000002</v>
      </c>
      <c r="S1801" s="13">
        <v>3762.2719999999999</v>
      </c>
      <c r="T1801" s="13">
        <v>6630.0860000000002</v>
      </c>
      <c r="U1801" s="13">
        <v>2624.8710000000001</v>
      </c>
      <c r="V1801" s="59">
        <v>993.33799999999997</v>
      </c>
      <c r="W1801" s="13">
        <v>1870.384</v>
      </c>
      <c r="X1801" s="13">
        <v>3323.1379999999999</v>
      </c>
      <c r="Y1801" s="13">
        <v>1296.211</v>
      </c>
      <c r="Z1801" s="13"/>
    </row>
    <row r="1802" spans="1:26" x14ac:dyDescent="0.2">
      <c r="A1802" s="112" t="s">
        <v>401</v>
      </c>
      <c r="B1802" s="67"/>
      <c r="R1802" s="13">
        <v>478.54599999999999</v>
      </c>
      <c r="S1802" s="13">
        <v>554.20299999999997</v>
      </c>
      <c r="T1802" s="13">
        <v>80.878</v>
      </c>
      <c r="U1802" s="13">
        <v>108.131</v>
      </c>
      <c r="V1802" s="59">
        <v>63.813000000000002</v>
      </c>
      <c r="W1802" s="13">
        <v>503.83100000000002</v>
      </c>
      <c r="X1802" s="13">
        <v>3382.6460000000002</v>
      </c>
      <c r="Y1802" s="13">
        <v>451.60199999999998</v>
      </c>
      <c r="Z1802" s="13"/>
    </row>
    <row r="1803" spans="1:26" x14ac:dyDescent="0.2">
      <c r="A1803" s="112" t="s">
        <v>481</v>
      </c>
      <c r="B1803" s="67"/>
      <c r="R1803" s="13">
        <v>303.13</v>
      </c>
      <c r="S1803" s="13">
        <v>88.787999999999997</v>
      </c>
      <c r="T1803" s="13">
        <v>81.09</v>
      </c>
      <c r="U1803" s="13">
        <v>4.53</v>
      </c>
      <c r="V1803" s="59">
        <v>54.04</v>
      </c>
      <c r="W1803" s="13">
        <v>641.30399999999997</v>
      </c>
      <c r="X1803" s="13">
        <v>1339.0930000000001</v>
      </c>
      <c r="Y1803" s="13">
        <f>203.93-Y1804</f>
        <v>134.28800000000001</v>
      </c>
      <c r="Z1803" s="13"/>
    </row>
    <row r="1804" spans="1:26" x14ac:dyDescent="0.2">
      <c r="A1804" s="112" t="s">
        <v>472</v>
      </c>
      <c r="B1804" s="67"/>
      <c r="R1804" s="13">
        <v>475.947</v>
      </c>
      <c r="S1804" s="13">
        <v>17.087</v>
      </c>
      <c r="T1804" s="13">
        <v>167.47800000000001</v>
      </c>
      <c r="U1804" s="13">
        <v>88.894000000000005</v>
      </c>
      <c r="V1804" s="59">
        <v>159.00299999999999</v>
      </c>
      <c r="W1804" s="13">
        <v>75.661000000000001</v>
      </c>
      <c r="X1804" s="13">
        <v>1057.2619999999999</v>
      </c>
      <c r="Y1804" s="13">
        <v>69.641999999999996</v>
      </c>
      <c r="Z1804" s="13"/>
    </row>
    <row r="1805" spans="1:26" x14ac:dyDescent="0.2">
      <c r="A1805" s="112" t="s">
        <v>402</v>
      </c>
      <c r="B1805" s="67"/>
      <c r="R1805" s="13">
        <v>1454.309</v>
      </c>
      <c r="S1805" s="13">
        <v>3548.2359999999999</v>
      </c>
      <c r="T1805" s="13">
        <v>1805.9860000000001</v>
      </c>
      <c r="U1805" s="13">
        <v>858.74</v>
      </c>
      <c r="V1805" s="59">
        <v>629.19500000000005</v>
      </c>
      <c r="W1805" s="13">
        <v>1375.269</v>
      </c>
      <c r="X1805" s="13">
        <v>2054.8209999999999</v>
      </c>
      <c r="Y1805" s="13">
        <v>233.548</v>
      </c>
      <c r="Z1805" s="13"/>
    </row>
    <row r="1806" spans="1:26" x14ac:dyDescent="0.2">
      <c r="A1806" s="112" t="s">
        <v>465</v>
      </c>
      <c r="B1806" s="67"/>
      <c r="R1806" s="13">
        <v>43.488999999999997</v>
      </c>
      <c r="S1806" s="13">
        <v>343.13600000000002</v>
      </c>
      <c r="T1806" s="13">
        <v>116.81399999999999</v>
      </c>
      <c r="U1806" s="13">
        <v>28.884</v>
      </c>
      <c r="V1806" s="59">
        <v>113.398</v>
      </c>
      <c r="W1806" s="13">
        <v>42.48</v>
      </c>
      <c r="X1806" s="13">
        <v>671.30600000000004</v>
      </c>
      <c r="Y1806" s="13">
        <v>255.04400000000001</v>
      </c>
      <c r="Z1806" s="13"/>
    </row>
    <row r="1807" spans="1:26" x14ac:dyDescent="0.2">
      <c r="A1807" s="112" t="s">
        <v>466</v>
      </c>
      <c r="B1807" s="67"/>
      <c r="R1807" s="13">
        <v>16.099</v>
      </c>
      <c r="S1807" s="13">
        <v>0.27900000000000003</v>
      </c>
      <c r="T1807" s="13">
        <v>2.7730000000000001</v>
      </c>
      <c r="U1807" s="13">
        <v>9.1059999999999999</v>
      </c>
      <c r="V1807" s="59">
        <v>15.74</v>
      </c>
      <c r="W1807" s="13">
        <v>36.667000000000002</v>
      </c>
      <c r="X1807" s="13">
        <v>6.0670000000000002</v>
      </c>
      <c r="Y1807" s="13">
        <v>3.722</v>
      </c>
      <c r="Z1807" s="13"/>
    </row>
    <row r="1808" spans="1:26" x14ac:dyDescent="0.2">
      <c r="A1808" s="112" t="s">
        <v>467</v>
      </c>
      <c r="B1808" s="67"/>
      <c r="R1808" s="13">
        <v>88.665000000000006</v>
      </c>
      <c r="S1808" s="13">
        <v>3.5779999999999998</v>
      </c>
      <c r="T1808" s="13">
        <v>30.163</v>
      </c>
      <c r="U1808" s="13">
        <v>7.2610000000000001</v>
      </c>
      <c r="V1808" s="59">
        <v>8</v>
      </c>
      <c r="W1808" s="13">
        <v>3.4129999999999998</v>
      </c>
      <c r="X1808" s="13">
        <v>19.565999999999999</v>
      </c>
      <c r="Y1808" s="13">
        <v>11.646000000000001</v>
      </c>
      <c r="Z1808" s="13"/>
    </row>
    <row r="1809" spans="1:27" x14ac:dyDescent="0.2">
      <c r="A1809" s="112" t="s">
        <v>468</v>
      </c>
      <c r="B1809" s="67"/>
      <c r="R1809" s="13">
        <v>234.369</v>
      </c>
      <c r="S1809" s="13">
        <v>474.279</v>
      </c>
      <c r="T1809" s="13">
        <v>110.20699999999999</v>
      </c>
      <c r="U1809" s="13">
        <v>67.088999999999999</v>
      </c>
      <c r="V1809" s="59">
        <v>474.37700000000001</v>
      </c>
      <c r="W1809" s="13">
        <v>301.22300000000001</v>
      </c>
      <c r="X1809" s="13">
        <v>342.59</v>
      </c>
      <c r="Y1809" s="13">
        <v>732.38800000000003</v>
      </c>
      <c r="Z1809" s="13"/>
    </row>
    <row r="1810" spans="1:27" x14ac:dyDescent="0.2">
      <c r="A1810" s="112" t="s">
        <v>3</v>
      </c>
      <c r="B1810" s="67"/>
      <c r="R1810" s="13">
        <f>SUM(R1801:R1809)</f>
        <v>5143.2179999999998</v>
      </c>
      <c r="S1810" s="13">
        <f t="shared" ref="S1810:Y1810" si="593">SUM(S1801:S1809)</f>
        <v>8791.8580000000002</v>
      </c>
      <c r="T1810" s="13">
        <f t="shared" si="593"/>
        <v>9025.4750000000004</v>
      </c>
      <c r="U1810" s="13">
        <f t="shared" si="593"/>
        <v>3797.5060000000003</v>
      </c>
      <c r="V1810" s="13">
        <f t="shared" si="593"/>
        <v>2510.904</v>
      </c>
      <c r="W1810" s="13">
        <f t="shared" si="593"/>
        <v>4850.232</v>
      </c>
      <c r="X1810" s="13">
        <f t="shared" si="593"/>
        <v>12196.489</v>
      </c>
      <c r="Y1810" s="13">
        <f t="shared" si="593"/>
        <v>3188.0910000000003</v>
      </c>
      <c r="Z1810" s="13"/>
    </row>
    <row r="1811" spans="1:27" x14ac:dyDescent="0.2">
      <c r="A1811" s="112" t="s">
        <v>477</v>
      </c>
      <c r="B1811" s="67"/>
      <c r="R1811" s="13"/>
      <c r="S1811" s="13"/>
      <c r="T1811" s="13"/>
      <c r="U1811" s="13"/>
      <c r="V1811" s="59"/>
      <c r="W1811" s="13"/>
      <c r="X1811" s="13"/>
      <c r="Y1811" s="13"/>
      <c r="Z1811" s="13"/>
    </row>
    <row r="1812" spans="1:27" x14ac:dyDescent="0.2">
      <c r="A1812" s="112" t="s">
        <v>463</v>
      </c>
      <c r="B1812" s="67"/>
      <c r="R1812" s="13">
        <v>6746.97</v>
      </c>
      <c r="S1812" s="13">
        <v>9226.232</v>
      </c>
      <c r="T1812" s="13">
        <v>14980.957</v>
      </c>
      <c r="U1812" s="13">
        <v>13386.767</v>
      </c>
      <c r="V1812" s="59">
        <v>9294.5419999999995</v>
      </c>
      <c r="W1812" s="13">
        <v>3969.7710000000002</v>
      </c>
      <c r="X1812" s="13">
        <v>10337.271000000001</v>
      </c>
      <c r="Y1812" s="13">
        <f>+Y1790+Y1801</f>
        <v>5470.52</v>
      </c>
      <c r="Z1812" s="13"/>
    </row>
    <row r="1813" spans="1:27" x14ac:dyDescent="0.2">
      <c r="A1813" s="112" t="s">
        <v>401</v>
      </c>
      <c r="B1813" s="67"/>
      <c r="R1813" s="13">
        <v>15267.918</v>
      </c>
      <c r="S1813" s="13">
        <v>7346.6419999999998</v>
      </c>
      <c r="T1813" s="13">
        <v>7608.5</v>
      </c>
      <c r="U1813" s="13">
        <v>6285.7209999999995</v>
      </c>
      <c r="V1813" s="59">
        <v>5397.0690000000004</v>
      </c>
      <c r="W1813" s="13">
        <v>3310.636</v>
      </c>
      <c r="X1813" s="13">
        <v>10584.800999999999</v>
      </c>
      <c r="Y1813" s="13">
        <f t="shared" ref="Y1813:Y1820" si="594">+Y1791+Y1802</f>
        <v>10788.406000000001</v>
      </c>
      <c r="Z1813" s="13"/>
    </row>
    <row r="1814" spans="1:27" x14ac:dyDescent="0.2">
      <c r="A1814" s="112" t="s">
        <v>481</v>
      </c>
      <c r="B1814" s="67"/>
      <c r="R1814" s="13">
        <v>1387.2550000000001</v>
      </c>
      <c r="S1814" s="13">
        <v>770.74</v>
      </c>
      <c r="T1814" s="13">
        <v>2155.21</v>
      </c>
      <c r="U1814" s="13">
        <v>519.23599999999999</v>
      </c>
      <c r="V1814" s="59">
        <v>461.59</v>
      </c>
      <c r="W1814" s="13">
        <v>1568.9280000000001</v>
      </c>
      <c r="X1814" s="13">
        <v>2463.9830000000002</v>
      </c>
      <c r="Y1814" s="13">
        <f t="shared" si="594"/>
        <v>391.26099999999997</v>
      </c>
      <c r="Z1814" s="13"/>
    </row>
    <row r="1815" spans="1:27" x14ac:dyDescent="0.2">
      <c r="A1815" s="112" t="s">
        <v>472</v>
      </c>
      <c r="B1815" s="67"/>
      <c r="R1815" s="13">
        <v>1173.2339999999999</v>
      </c>
      <c r="S1815" s="13">
        <v>1467.846</v>
      </c>
      <c r="T1815" s="13">
        <v>1351.373</v>
      </c>
      <c r="U1815" s="13">
        <v>820.90499999999997</v>
      </c>
      <c r="V1815" s="59">
        <v>291.85500000000002</v>
      </c>
      <c r="W1815" s="13">
        <v>653.25400000000002</v>
      </c>
      <c r="X1815" s="13">
        <v>1599.2860000000001</v>
      </c>
      <c r="Y1815" s="13">
        <f t="shared" si="594"/>
        <v>560.23299999999995</v>
      </c>
      <c r="Z1815" s="13"/>
    </row>
    <row r="1816" spans="1:27" x14ac:dyDescent="0.2">
      <c r="A1816" s="112" t="s">
        <v>402</v>
      </c>
      <c r="B1816" s="67"/>
      <c r="R1816" s="13">
        <v>3901.3380000000002</v>
      </c>
      <c r="S1816" s="13">
        <v>5613.2849999999999</v>
      </c>
      <c r="T1816" s="13">
        <v>4585.2309999999998</v>
      </c>
      <c r="U1816" s="13">
        <v>3527.806</v>
      </c>
      <c r="V1816" s="59">
        <v>2883.3470000000002</v>
      </c>
      <c r="W1816" s="13">
        <v>4851.8500000000004</v>
      </c>
      <c r="X1816" s="13">
        <v>5973.7839999999997</v>
      </c>
      <c r="Y1816" s="13">
        <f t="shared" si="594"/>
        <v>1875.0329999999999</v>
      </c>
      <c r="Z1816" s="13"/>
    </row>
    <row r="1817" spans="1:27" x14ac:dyDescent="0.2">
      <c r="A1817" s="112" t="s">
        <v>465</v>
      </c>
      <c r="B1817" s="67"/>
      <c r="R1817" s="13">
        <v>371.58</v>
      </c>
      <c r="S1817" s="13">
        <v>752.79300000000001</v>
      </c>
      <c r="T1817" s="13">
        <v>550.76800000000003</v>
      </c>
      <c r="U1817" s="13">
        <v>566.49099999999999</v>
      </c>
      <c r="V1817" s="59">
        <v>421.78899999999999</v>
      </c>
      <c r="W1817" s="13">
        <v>528.12699999999995</v>
      </c>
      <c r="X1817" s="13">
        <v>1139.431</v>
      </c>
      <c r="Y1817" s="13">
        <f t="shared" si="594"/>
        <v>729.58100000000002</v>
      </c>
      <c r="Z1817" s="13"/>
    </row>
    <row r="1818" spans="1:27" x14ac:dyDescent="0.2">
      <c r="A1818" s="112" t="s">
        <v>466</v>
      </c>
      <c r="B1818" s="67"/>
      <c r="R1818" s="13">
        <v>38.799999999999997</v>
      </c>
      <c r="S1818" s="13">
        <v>28.46</v>
      </c>
      <c r="T1818" s="13">
        <v>32.898000000000003</v>
      </c>
      <c r="U1818" s="13">
        <v>22.149000000000001</v>
      </c>
      <c r="V1818" s="59">
        <v>91.093999999999994</v>
      </c>
      <c r="W1818" s="13">
        <v>55.093000000000004</v>
      </c>
      <c r="X1818" s="13">
        <v>37.984000000000002</v>
      </c>
      <c r="Y1818" s="13">
        <f t="shared" si="594"/>
        <v>31.236000000000001</v>
      </c>
      <c r="Z1818" s="13"/>
    </row>
    <row r="1819" spans="1:27" x14ac:dyDescent="0.2">
      <c r="A1819" s="112" t="s">
        <v>467</v>
      </c>
      <c r="B1819" s="67"/>
      <c r="R1819" s="13">
        <v>99.034999999999997</v>
      </c>
      <c r="S1819" s="13">
        <v>7.5780000000000003</v>
      </c>
      <c r="T1819" s="13">
        <v>68.125</v>
      </c>
      <c r="U1819" s="13">
        <v>46.939</v>
      </c>
      <c r="V1819" s="59">
        <v>96.504000000000005</v>
      </c>
      <c r="W1819" s="13">
        <v>98.38</v>
      </c>
      <c r="X1819" s="13">
        <v>121.26300000000001</v>
      </c>
      <c r="Y1819" s="13">
        <f t="shared" si="594"/>
        <v>88.332000000000008</v>
      </c>
      <c r="Z1819" s="13"/>
    </row>
    <row r="1820" spans="1:27" x14ac:dyDescent="0.2">
      <c r="A1820" s="112" t="s">
        <v>468</v>
      </c>
      <c r="B1820" s="67"/>
      <c r="R1820" s="13">
        <v>748.49800000000005</v>
      </c>
      <c r="S1820" s="13">
        <v>826.41399999999999</v>
      </c>
      <c r="T1820" s="13">
        <v>1007.121</v>
      </c>
      <c r="U1820" s="13">
        <v>2016.1690000000001</v>
      </c>
      <c r="V1820" s="59">
        <v>1356.681</v>
      </c>
      <c r="W1820" s="13">
        <v>1836.4380000000001</v>
      </c>
      <c r="X1820" s="13">
        <v>1612.8420000000001</v>
      </c>
      <c r="Y1820" s="13">
        <f t="shared" si="594"/>
        <v>2876.2249999999999</v>
      </c>
      <c r="Z1820" s="13"/>
    </row>
    <row r="1821" spans="1:27" x14ac:dyDescent="0.2">
      <c r="A1821" s="112" t="s">
        <v>3</v>
      </c>
      <c r="B1821" s="67"/>
      <c r="R1821" s="13">
        <f>SUM(R1812:R1820)</f>
        <v>29734.628000000001</v>
      </c>
      <c r="S1821" s="13">
        <f t="shared" ref="S1821:Y1821" si="595">SUM(S1812:S1820)</f>
        <v>26039.990000000005</v>
      </c>
      <c r="T1821" s="13">
        <f t="shared" si="595"/>
        <v>32340.183000000001</v>
      </c>
      <c r="U1821" s="13">
        <f t="shared" si="595"/>
        <v>27192.183000000001</v>
      </c>
      <c r="V1821" s="13">
        <f t="shared" si="595"/>
        <v>20294.471000000005</v>
      </c>
      <c r="W1821" s="13">
        <f t="shared" si="595"/>
        <v>16872.477000000003</v>
      </c>
      <c r="X1821" s="13">
        <f t="shared" si="595"/>
        <v>33870.644999999997</v>
      </c>
      <c r="Y1821" s="13">
        <f t="shared" si="595"/>
        <v>22810.826999999997</v>
      </c>
      <c r="Z1821" s="13"/>
    </row>
    <row r="1822" spans="1:27" x14ac:dyDescent="0.2">
      <c r="A1822" s="112"/>
      <c r="B1822" s="67"/>
      <c r="R1822" s="13">
        <f>+R1810+R1799</f>
        <v>29734.628000000001</v>
      </c>
      <c r="S1822" s="13">
        <f t="shared" ref="S1822:Y1822" si="596">+S1810+S1799</f>
        <v>26039.989999999998</v>
      </c>
      <c r="T1822" s="13">
        <f t="shared" si="596"/>
        <v>32340.182999999997</v>
      </c>
      <c r="U1822" s="13">
        <f t="shared" si="596"/>
        <v>27192.182999999997</v>
      </c>
      <c r="V1822" s="13">
        <f t="shared" si="596"/>
        <v>20294.470999999998</v>
      </c>
      <c r="W1822" s="13">
        <f t="shared" si="596"/>
        <v>16872.476999999999</v>
      </c>
      <c r="X1822" s="13">
        <f t="shared" si="596"/>
        <v>33870.645000000004</v>
      </c>
      <c r="Y1822" s="13">
        <f t="shared" si="596"/>
        <v>22810.827000000001</v>
      </c>
      <c r="Z1822" s="13"/>
    </row>
    <row r="1823" spans="1:27" x14ac:dyDescent="0.2">
      <c r="A1823" s="130" t="s">
        <v>499</v>
      </c>
      <c r="B1823" s="67"/>
    </row>
    <row r="1824" spans="1:27" x14ac:dyDescent="0.2">
      <c r="A1824" s="130" t="s">
        <v>484</v>
      </c>
      <c r="B1824" s="67"/>
      <c r="R1824" s="12"/>
      <c r="S1824" s="12"/>
      <c r="T1824" s="12"/>
      <c r="U1824" s="12"/>
      <c r="V1824" s="12"/>
      <c r="W1824" s="12"/>
      <c r="X1824" s="12"/>
      <c r="Y1824" s="12"/>
      <c r="AA1824" s="3">
        <v>1000</v>
      </c>
    </row>
    <row r="1825" spans="1:27" x14ac:dyDescent="0.2">
      <c r="A1825" s="112" t="s">
        <v>494</v>
      </c>
      <c r="B1825" s="67"/>
      <c r="R1825" s="12"/>
      <c r="S1825" s="12"/>
      <c r="T1825" s="12"/>
      <c r="U1825" s="12"/>
      <c r="V1825" s="12"/>
      <c r="W1825" s="12"/>
      <c r="X1825" s="12"/>
      <c r="Y1825" s="12"/>
    </row>
    <row r="1826" spans="1:27" x14ac:dyDescent="0.2">
      <c r="A1826" s="112" t="s">
        <v>463</v>
      </c>
      <c r="B1826" s="67"/>
      <c r="R1826" s="12">
        <v>3590.502</v>
      </c>
      <c r="S1826" s="12">
        <v>6052.8069999999998</v>
      </c>
      <c r="T1826" s="12">
        <v>4228.982</v>
      </c>
      <c r="U1826" s="12">
        <v>4909.6779999999999</v>
      </c>
      <c r="V1826" s="12">
        <v>3484.1529999999998</v>
      </c>
      <c r="W1826" s="12">
        <v>3710.8440000000001</v>
      </c>
      <c r="X1826" s="12">
        <v>4375.1350000000002</v>
      </c>
      <c r="Y1826" s="12">
        <v>3291.8103999999998</v>
      </c>
      <c r="AA1826" s="12">
        <f>+Y1826*100/Y$1837</f>
        <v>10.720423573090255</v>
      </c>
    </row>
    <row r="1827" spans="1:27" x14ac:dyDescent="0.2">
      <c r="A1827" s="112" t="s">
        <v>485</v>
      </c>
      <c r="B1827" s="67"/>
      <c r="R1827" s="12">
        <v>7332.2259999999997</v>
      </c>
      <c r="S1827" s="12">
        <v>8947.33</v>
      </c>
      <c r="T1827" s="12">
        <v>10265.736999999999</v>
      </c>
      <c r="U1827" s="12">
        <v>8674.2430000000004</v>
      </c>
      <c r="V1827" s="12">
        <v>11836.029</v>
      </c>
      <c r="W1827" s="12">
        <v>10995.717000000001</v>
      </c>
      <c r="X1827" s="12">
        <v>12086.824000000001</v>
      </c>
      <c r="Y1827" s="12">
        <v>13088.746800000001</v>
      </c>
      <c r="AA1827" s="12">
        <f t="shared" ref="AA1827:AA1836" si="597">+Y1827*100/Y$1837</f>
        <v>42.626060643386289</v>
      </c>
    </row>
    <row r="1828" spans="1:27" x14ac:dyDescent="0.2">
      <c r="A1828" s="112" t="s">
        <v>486</v>
      </c>
      <c r="B1828" s="67"/>
      <c r="R1828" s="12">
        <v>2769.1190000000001</v>
      </c>
      <c r="S1828" s="12">
        <v>1990.249</v>
      </c>
      <c r="T1828" s="12">
        <v>2615.4769999999999</v>
      </c>
      <c r="U1828" s="12">
        <v>3471.7420000000002</v>
      </c>
      <c r="V1828" s="12">
        <v>4402.67</v>
      </c>
      <c r="W1828" s="12">
        <v>2616.5189999999998</v>
      </c>
      <c r="X1828" s="12">
        <v>3906.1170000000002</v>
      </c>
      <c r="Y1828" s="12">
        <f>7135.7673-Y1829</f>
        <v>2811.2255000000005</v>
      </c>
      <c r="AA1828" s="12">
        <f t="shared" si="597"/>
        <v>9.1553049712317716</v>
      </c>
    </row>
    <row r="1829" spans="1:27" x14ac:dyDescent="0.2">
      <c r="A1829" s="112" t="s">
        <v>487</v>
      </c>
      <c r="B1829" s="67"/>
      <c r="R1829" s="12">
        <v>4968.4480000000003</v>
      </c>
      <c r="S1829" s="12">
        <v>3000.723</v>
      </c>
      <c r="T1829" s="12">
        <v>3307.4169999999999</v>
      </c>
      <c r="U1829" s="12">
        <v>3818.116</v>
      </c>
      <c r="V1829" s="12">
        <v>3340.2919999999999</v>
      </c>
      <c r="W1829" s="12">
        <v>2681.806</v>
      </c>
      <c r="X1829" s="12">
        <v>2811.7060000000001</v>
      </c>
      <c r="Y1829" s="12">
        <v>4324.5418</v>
      </c>
      <c r="AA1829" s="12">
        <f t="shared" si="597"/>
        <v>14.083715105685966</v>
      </c>
    </row>
    <row r="1830" spans="1:27" x14ac:dyDescent="0.2">
      <c r="A1830" s="112" t="s">
        <v>488</v>
      </c>
      <c r="B1830" s="67"/>
      <c r="R1830" s="12">
        <v>629.43100000000004</v>
      </c>
      <c r="S1830" s="12">
        <v>1479.077</v>
      </c>
      <c r="T1830" s="12">
        <v>1603.231</v>
      </c>
      <c r="U1830" s="12">
        <v>7734.3209999999999</v>
      </c>
      <c r="V1830" s="12">
        <v>731.09400000000005</v>
      </c>
      <c r="W1830" s="12">
        <v>1059.133</v>
      </c>
      <c r="X1830" s="12">
        <v>1462.96</v>
      </c>
      <c r="Y1830" s="12">
        <v>1943.8288</v>
      </c>
      <c r="AA1830" s="12">
        <f t="shared" si="597"/>
        <v>6.3304581848249049</v>
      </c>
    </row>
    <row r="1831" spans="1:27" x14ac:dyDescent="0.2">
      <c r="A1831" s="112" t="s">
        <v>489</v>
      </c>
      <c r="B1831" s="67"/>
      <c r="R1831" s="12">
        <v>186.51599999999999</v>
      </c>
      <c r="S1831" s="12">
        <v>248.864</v>
      </c>
      <c r="T1831" s="12">
        <v>188.61600000000001</v>
      </c>
      <c r="U1831" s="12">
        <v>390.416</v>
      </c>
      <c r="V1831" s="12">
        <v>153.70500000000001</v>
      </c>
      <c r="W1831" s="12">
        <v>274.96600000000001</v>
      </c>
      <c r="X1831" s="12">
        <v>379.46100000000001</v>
      </c>
      <c r="Y1831" s="12">
        <v>284.91649999999998</v>
      </c>
      <c r="AA1831" s="12">
        <f t="shared" si="597"/>
        <v>0.92788623638906098</v>
      </c>
    </row>
    <row r="1832" spans="1:27" x14ac:dyDescent="0.2">
      <c r="A1832" s="112" t="s">
        <v>490</v>
      </c>
      <c r="B1832" s="67"/>
      <c r="R1832" s="12">
        <v>837.745</v>
      </c>
      <c r="S1832" s="12">
        <v>160.828</v>
      </c>
      <c r="T1832" s="12">
        <v>485.334</v>
      </c>
      <c r="U1832" s="12">
        <v>164.39699999999999</v>
      </c>
      <c r="V1832" s="12">
        <v>89.186000000000007</v>
      </c>
      <c r="W1832" s="12">
        <v>141.852</v>
      </c>
      <c r="X1832" s="12">
        <v>157.52699999999999</v>
      </c>
      <c r="Y1832" s="12">
        <v>142.72550000000001</v>
      </c>
      <c r="AA1832" s="12">
        <f t="shared" si="597"/>
        <v>0.46481347002278545</v>
      </c>
    </row>
    <row r="1833" spans="1:27" x14ac:dyDescent="0.2">
      <c r="A1833" s="112" t="s">
        <v>491</v>
      </c>
      <c r="B1833" s="67"/>
      <c r="R1833" s="12">
        <v>9107.7170000000006</v>
      </c>
      <c r="S1833" s="12">
        <v>1441.396</v>
      </c>
      <c r="T1833" s="12">
        <v>1664.1669999999999</v>
      </c>
      <c r="U1833" s="12">
        <v>2613.3290000000002</v>
      </c>
      <c r="V1833" s="12">
        <v>1686.5640000000001</v>
      </c>
      <c r="W1833" s="12">
        <v>1759.575</v>
      </c>
      <c r="X1833" s="12">
        <v>1581.1959999999999</v>
      </c>
      <c r="AA1833" s="12">
        <f t="shared" si="597"/>
        <v>0</v>
      </c>
    </row>
    <row r="1834" spans="1:27" x14ac:dyDescent="0.2">
      <c r="A1834" s="112" t="s">
        <v>492</v>
      </c>
      <c r="B1834" s="67"/>
      <c r="R1834" s="12">
        <v>1891.5039999999999</v>
      </c>
      <c r="S1834" s="12">
        <v>960.56</v>
      </c>
      <c r="T1834" s="12">
        <v>631.98699999999997</v>
      </c>
      <c r="U1834" s="12">
        <v>669.01800000000003</v>
      </c>
      <c r="V1834" s="12">
        <v>587.05799999999999</v>
      </c>
      <c r="W1834" s="12">
        <v>612.84500000000003</v>
      </c>
      <c r="X1834" s="12">
        <v>659.25</v>
      </c>
      <c r="AA1834" s="12">
        <f t="shared" si="597"/>
        <v>0</v>
      </c>
    </row>
    <row r="1835" spans="1:27" x14ac:dyDescent="0.2">
      <c r="A1835" s="112" t="s">
        <v>493</v>
      </c>
      <c r="B1835" s="67"/>
      <c r="R1835" s="12">
        <v>249.44800000000001</v>
      </c>
      <c r="S1835" s="12">
        <v>165.56399999999999</v>
      </c>
      <c r="T1835" s="12">
        <v>224.02799999999999</v>
      </c>
      <c r="U1835" s="12">
        <v>1488.7929999999999</v>
      </c>
      <c r="V1835" s="12">
        <v>701.08600000000001</v>
      </c>
      <c r="W1835" s="12">
        <v>468.38200000000001</v>
      </c>
      <c r="X1835" s="12">
        <v>629.60699999999997</v>
      </c>
      <c r="Y1835" s="3">
        <v>907.39319999999998</v>
      </c>
      <c r="AA1835" s="12">
        <f t="shared" si="597"/>
        <v>2.9551032013696172</v>
      </c>
    </row>
    <row r="1836" spans="1:27" x14ac:dyDescent="0.2">
      <c r="A1836" s="112" t="s">
        <v>468</v>
      </c>
      <c r="B1836" s="67"/>
      <c r="R1836" s="12">
        <v>4109.4759999999997</v>
      </c>
      <c r="S1836" s="12">
        <v>3913.6239999999998</v>
      </c>
      <c r="T1836" s="12">
        <v>776.47</v>
      </c>
      <c r="U1836" s="12">
        <v>1679.8489999999999</v>
      </c>
      <c r="V1836" s="12">
        <v>1005.9690000000001</v>
      </c>
      <c r="W1836" s="12">
        <v>1417.76</v>
      </c>
      <c r="X1836" s="12">
        <v>1230.049</v>
      </c>
      <c r="Y1836" s="166">
        <v>3910.7847999999999</v>
      </c>
      <c r="AA1836" s="12">
        <f t="shared" si="597"/>
        <v>12.736234613999354</v>
      </c>
    </row>
    <row r="1837" spans="1:27" x14ac:dyDescent="0.2">
      <c r="A1837" s="112" t="s">
        <v>3</v>
      </c>
      <c r="B1837" s="67"/>
      <c r="R1837" s="12">
        <f t="shared" ref="R1837:Y1837" si="598">SUM(R1826:R1836)</f>
        <v>35672.131999999998</v>
      </c>
      <c r="S1837" s="12">
        <f t="shared" si="598"/>
        <v>28361.022000000001</v>
      </c>
      <c r="T1837" s="12">
        <f t="shared" si="598"/>
        <v>25991.446000000004</v>
      </c>
      <c r="U1837" s="12">
        <f t="shared" si="598"/>
        <v>35613.902000000009</v>
      </c>
      <c r="V1837" s="12">
        <f t="shared" si="598"/>
        <v>28017.806000000004</v>
      </c>
      <c r="W1837" s="12">
        <f t="shared" si="598"/>
        <v>25739.399000000005</v>
      </c>
      <c r="X1837" s="12">
        <f t="shared" si="598"/>
        <v>29279.831999999995</v>
      </c>
      <c r="Y1837" s="12">
        <f t="shared" si="598"/>
        <v>30705.973300000001</v>
      </c>
      <c r="AA1837" s="12">
        <f>SUM(AA1826:AA1836)</f>
        <v>100</v>
      </c>
    </row>
    <row r="1838" spans="1:27" x14ac:dyDescent="0.2">
      <c r="A1838" s="112"/>
      <c r="B1838" s="67"/>
      <c r="R1838" s="12">
        <f t="shared" ref="R1838:Y1838" si="599">+R1497</f>
        <v>35672.131000000001</v>
      </c>
      <c r="S1838" s="12">
        <f t="shared" si="599"/>
        <v>28361.022000000001</v>
      </c>
      <c r="T1838" s="12">
        <f t="shared" si="599"/>
        <v>25991.446</v>
      </c>
      <c r="U1838" s="12">
        <f t="shared" si="599"/>
        <v>35613.9</v>
      </c>
      <c r="V1838" s="12">
        <f t="shared" si="599"/>
        <v>28017.805</v>
      </c>
      <c r="W1838" s="12">
        <f t="shared" si="599"/>
        <v>25739.4</v>
      </c>
      <c r="X1838" s="12">
        <f t="shared" si="599"/>
        <v>29279.831999999999</v>
      </c>
      <c r="Y1838" s="12">
        <f t="shared" si="599"/>
        <v>30705.973300000001</v>
      </c>
    </row>
    <row r="1839" spans="1:27" x14ac:dyDescent="0.2">
      <c r="A1839" s="112" t="s">
        <v>496</v>
      </c>
      <c r="B1839" s="67"/>
      <c r="R1839" s="12">
        <f t="shared" ref="R1839:Y1839" si="600">+R1838*100/R1859</f>
        <v>43.348218856760781</v>
      </c>
      <c r="S1839" s="12">
        <f t="shared" si="600"/>
        <v>37.171883608016799</v>
      </c>
      <c r="T1839" s="12">
        <f t="shared" si="600"/>
        <v>34.651440896469694</v>
      </c>
      <c r="U1839" s="12">
        <f t="shared" si="600"/>
        <v>43.8696435515551</v>
      </c>
      <c r="V1839" s="12">
        <f t="shared" si="600"/>
        <v>41.805928094407392</v>
      </c>
      <c r="W1839" s="12">
        <f t="shared" si="600"/>
        <v>36.477468714172701</v>
      </c>
      <c r="X1839" s="12">
        <f t="shared" si="600"/>
        <v>40.308428427858459</v>
      </c>
      <c r="Y1839" s="12">
        <f t="shared" si="600"/>
        <v>35.404528165607061</v>
      </c>
      <c r="AA1839" s="12">
        <f>AVERAGE(R1839:Y1839)</f>
        <v>39.129692539356</v>
      </c>
    </row>
    <row r="1840" spans="1:27" x14ac:dyDescent="0.2">
      <c r="A1840" s="112" t="s">
        <v>438</v>
      </c>
      <c r="B1840" s="67"/>
      <c r="R1840" s="12">
        <v>11059.842000000001</v>
      </c>
      <c r="S1840" s="12">
        <v>12062.037</v>
      </c>
      <c r="T1840" s="12">
        <v>14611.589</v>
      </c>
      <c r="U1840" s="12">
        <v>13144.921</v>
      </c>
      <c r="V1840" s="12">
        <v>11208.379000000001</v>
      </c>
      <c r="W1840" s="12">
        <v>14322.882</v>
      </c>
      <c r="X1840" s="12">
        <v>12683.915000000001</v>
      </c>
      <c r="Y1840" s="228">
        <v>19055.825399999998</v>
      </c>
      <c r="AA1840" s="12"/>
    </row>
    <row r="1841" spans="1:28" x14ac:dyDescent="0.2">
      <c r="A1841" s="112" t="s">
        <v>495</v>
      </c>
      <c r="B1841" s="67"/>
      <c r="R1841" s="12">
        <v>2001.1510000000001</v>
      </c>
      <c r="S1841" s="12">
        <v>1652.79</v>
      </c>
      <c r="T1841" s="12">
        <v>1499.268</v>
      </c>
      <c r="U1841" s="12">
        <v>1663.7349999999999</v>
      </c>
      <c r="V1841" s="12">
        <v>1168.6769999999999</v>
      </c>
      <c r="W1841" s="12">
        <v>1321.5440000000001</v>
      </c>
      <c r="X1841" s="12">
        <v>2669.3890000000001</v>
      </c>
      <c r="Y1841" s="228">
        <v>1585.4458999999999</v>
      </c>
      <c r="AA1841" s="12"/>
      <c r="AB1841" s="12"/>
    </row>
    <row r="1842" spans="1:28" x14ac:dyDescent="0.2">
      <c r="A1842" s="112" t="s">
        <v>486</v>
      </c>
      <c r="B1842" s="67"/>
      <c r="R1842" s="12">
        <v>9461.7369999999992</v>
      </c>
      <c r="S1842" s="12">
        <v>15679.629000000001</v>
      </c>
      <c r="T1842" s="12">
        <v>12659.014999999999</v>
      </c>
      <c r="U1842" s="12">
        <v>11936.773999999999</v>
      </c>
      <c r="V1842" s="12">
        <v>10599.066999999999</v>
      </c>
      <c r="W1842" s="12">
        <v>13064.291999999999</v>
      </c>
      <c r="X1842" s="12">
        <v>12597.825999999999</v>
      </c>
      <c r="Y1842" s="12">
        <f>29904.4366-Y1843</f>
        <v>17865.63</v>
      </c>
      <c r="AA1842" s="12"/>
    </row>
    <row r="1843" spans="1:28" x14ac:dyDescent="0.2">
      <c r="A1843" s="112" t="s">
        <v>487</v>
      </c>
      <c r="B1843" s="67"/>
      <c r="R1843" s="12">
        <v>17712.293000000001</v>
      </c>
      <c r="S1843" s="12">
        <v>13712.832</v>
      </c>
      <c r="T1843" s="12">
        <v>16528.717000000001</v>
      </c>
      <c r="U1843" s="12">
        <v>15635.447</v>
      </c>
      <c r="V1843" s="12">
        <v>12242.409</v>
      </c>
      <c r="W1843" s="12">
        <v>12364.888999999999</v>
      </c>
      <c r="X1843" s="12">
        <v>12131.268</v>
      </c>
      <c r="Y1843" s="12">
        <v>12038.8066</v>
      </c>
      <c r="AA1843" s="12"/>
    </row>
    <row r="1844" spans="1:28" x14ac:dyDescent="0.2">
      <c r="A1844" s="112" t="s">
        <v>468</v>
      </c>
      <c r="B1844" s="67"/>
      <c r="R1844" s="12">
        <v>6384.8789999999999</v>
      </c>
      <c r="S1844" s="12">
        <v>4828.6629999999996</v>
      </c>
      <c r="T1844" s="12">
        <v>3718.2339999999999</v>
      </c>
      <c r="U1844" s="12">
        <v>3186.4140000000002</v>
      </c>
      <c r="V1844" s="12">
        <v>3782.3989999999999</v>
      </c>
      <c r="W1844" s="12">
        <v>3749.4560000000001</v>
      </c>
      <c r="X1844" s="12">
        <v>3277.248</v>
      </c>
      <c r="Y1844" s="12">
        <v>5477.2624999999998</v>
      </c>
      <c r="AA1844" s="12"/>
    </row>
    <row r="1845" spans="1:28" x14ac:dyDescent="0.2">
      <c r="A1845" s="112" t="s">
        <v>3</v>
      </c>
      <c r="B1845" s="67"/>
      <c r="R1845" s="12">
        <f t="shared" ref="R1845:Y1845" si="601">SUM(R1840:R1844)</f>
        <v>46619.902000000002</v>
      </c>
      <c r="S1845" s="12">
        <f t="shared" si="601"/>
        <v>47935.951000000001</v>
      </c>
      <c r="T1845" s="12">
        <f t="shared" si="601"/>
        <v>49016.822999999997</v>
      </c>
      <c r="U1845" s="12">
        <f t="shared" si="601"/>
        <v>45567.290999999997</v>
      </c>
      <c r="V1845" s="12">
        <f t="shared" si="601"/>
        <v>39000.930999999997</v>
      </c>
      <c r="W1845" s="12">
        <f t="shared" si="601"/>
        <v>44823.063000000002</v>
      </c>
      <c r="X1845" s="12">
        <f t="shared" si="601"/>
        <v>43359.646000000001</v>
      </c>
      <c r="Y1845" s="12">
        <f t="shared" si="601"/>
        <v>56022.970399999991</v>
      </c>
    </row>
    <row r="1846" spans="1:28" x14ac:dyDescent="0.2">
      <c r="A1846" s="112"/>
      <c r="B1846" s="67"/>
      <c r="R1846" s="12">
        <f t="shared" ref="R1846:Y1846" si="602">+R1588</f>
        <v>46619.902000000002</v>
      </c>
      <c r="S1846" s="12">
        <f t="shared" si="602"/>
        <v>47935.951000000001</v>
      </c>
      <c r="T1846" s="12">
        <f t="shared" si="602"/>
        <v>49016.822999999997</v>
      </c>
      <c r="U1846" s="12">
        <f t="shared" si="602"/>
        <v>45567.290999999997</v>
      </c>
      <c r="V1846" s="12">
        <f t="shared" si="602"/>
        <v>39000.930999999997</v>
      </c>
      <c r="W1846" s="12">
        <f t="shared" si="602"/>
        <v>44823.063000000002</v>
      </c>
      <c r="X1846" s="12">
        <f t="shared" si="602"/>
        <v>43359.648000000001</v>
      </c>
      <c r="Y1846" s="12">
        <f t="shared" si="602"/>
        <v>56022.970399999998</v>
      </c>
    </row>
    <row r="1847" spans="1:28" x14ac:dyDescent="0.2">
      <c r="A1847" s="112" t="s">
        <v>453</v>
      </c>
      <c r="B1847" s="67"/>
      <c r="R1847" s="12"/>
      <c r="S1847" s="12"/>
      <c r="T1847" s="12"/>
      <c r="U1847" s="12"/>
      <c r="V1847" s="12"/>
      <c r="W1847" s="12"/>
      <c r="X1847" s="12"/>
      <c r="Y1847" s="12"/>
    </row>
    <row r="1848" spans="1:28" x14ac:dyDescent="0.2">
      <c r="A1848" s="112" t="s">
        <v>463</v>
      </c>
      <c r="B1848" s="67"/>
      <c r="R1848" s="12">
        <f>+R1826</f>
        <v>3590.502</v>
      </c>
      <c r="S1848" s="12">
        <f t="shared" ref="S1848:Y1848" si="603">+S1826</f>
        <v>6052.8069999999998</v>
      </c>
      <c r="T1848" s="12">
        <f t="shared" si="603"/>
        <v>4228.982</v>
      </c>
      <c r="U1848" s="12">
        <f t="shared" si="603"/>
        <v>4909.6779999999999</v>
      </c>
      <c r="V1848" s="12">
        <f t="shared" si="603"/>
        <v>3484.1529999999998</v>
      </c>
      <c r="W1848" s="12">
        <f t="shared" si="603"/>
        <v>3710.8440000000001</v>
      </c>
      <c r="X1848" s="12">
        <f t="shared" si="603"/>
        <v>4375.1350000000002</v>
      </c>
      <c r="Y1848" s="12">
        <f t="shared" si="603"/>
        <v>3291.8103999999998</v>
      </c>
      <c r="AA1848" s="12">
        <f>+Y1848*100/Y$1859</f>
        <v>3.795515383407118</v>
      </c>
      <c r="AB1848" s="12"/>
    </row>
    <row r="1849" spans="1:28" x14ac:dyDescent="0.2">
      <c r="A1849" s="112" t="s">
        <v>485</v>
      </c>
      <c r="B1849" s="67"/>
      <c r="R1849" s="12">
        <f>+R1827+R1840+R1841</f>
        <v>20393.219000000001</v>
      </c>
      <c r="S1849" s="12">
        <f t="shared" ref="S1849:Y1849" si="604">+S1827+S1840+S1841</f>
        <v>22662.156999999999</v>
      </c>
      <c r="T1849" s="12">
        <f t="shared" si="604"/>
        <v>26376.594000000001</v>
      </c>
      <c r="U1849" s="12">
        <f t="shared" si="604"/>
        <v>23482.899000000001</v>
      </c>
      <c r="V1849" s="12">
        <f t="shared" si="604"/>
        <v>24213.085000000003</v>
      </c>
      <c r="W1849" s="12">
        <f t="shared" si="604"/>
        <v>26640.143000000004</v>
      </c>
      <c r="X1849" s="12">
        <f t="shared" si="604"/>
        <v>27440.128000000001</v>
      </c>
      <c r="Y1849" s="12">
        <f t="shared" si="604"/>
        <v>33730.018100000001</v>
      </c>
      <c r="AA1849" s="12">
        <f t="shared" ref="AA1849:AA1858" si="605">+Y1849*100/Y$1859</f>
        <v>38.891305094956422</v>
      </c>
      <c r="AB1849" s="12"/>
    </row>
    <row r="1850" spans="1:28" x14ac:dyDescent="0.2">
      <c r="A1850" s="112" t="s">
        <v>486</v>
      </c>
      <c r="B1850" s="67"/>
      <c r="R1850" s="12">
        <f>+R1828+R1842</f>
        <v>12230.856</v>
      </c>
      <c r="S1850" s="12">
        <f t="shared" ref="S1850:Y1850" si="606">+S1828+S1842</f>
        <v>17669.878000000001</v>
      </c>
      <c r="T1850" s="12">
        <f t="shared" si="606"/>
        <v>15274.491999999998</v>
      </c>
      <c r="U1850" s="12">
        <f t="shared" si="606"/>
        <v>15408.516</v>
      </c>
      <c r="V1850" s="12">
        <f t="shared" si="606"/>
        <v>15001.736999999999</v>
      </c>
      <c r="W1850" s="12">
        <f t="shared" si="606"/>
        <v>15680.811</v>
      </c>
      <c r="X1850" s="12">
        <f t="shared" si="606"/>
        <v>16503.942999999999</v>
      </c>
      <c r="Y1850" s="12">
        <f t="shared" si="606"/>
        <v>20676.855500000001</v>
      </c>
      <c r="AA1850" s="12">
        <f t="shared" si="605"/>
        <v>23.840778658070978</v>
      </c>
      <c r="AB1850" s="12"/>
    </row>
    <row r="1851" spans="1:28" x14ac:dyDescent="0.2">
      <c r="A1851" s="112" t="s">
        <v>487</v>
      </c>
      <c r="B1851" s="67"/>
      <c r="R1851" s="12">
        <f>+R1829+R1843</f>
        <v>22680.741000000002</v>
      </c>
      <c r="S1851" s="12">
        <f t="shared" ref="S1851:Y1851" si="607">+S1829+S1843</f>
        <v>16713.555</v>
      </c>
      <c r="T1851" s="12">
        <f t="shared" si="607"/>
        <v>19836.134000000002</v>
      </c>
      <c r="U1851" s="12">
        <f t="shared" si="607"/>
        <v>19453.563000000002</v>
      </c>
      <c r="V1851" s="12">
        <f t="shared" si="607"/>
        <v>15582.700999999999</v>
      </c>
      <c r="W1851" s="12">
        <f t="shared" si="607"/>
        <v>15046.695</v>
      </c>
      <c r="X1851" s="12">
        <f t="shared" si="607"/>
        <v>14942.974</v>
      </c>
      <c r="Y1851" s="12">
        <f t="shared" si="607"/>
        <v>16363.348399999999</v>
      </c>
      <c r="AA1851" s="12">
        <f t="shared" si="605"/>
        <v>18.867228980214126</v>
      </c>
      <c r="AB1851" s="12">
        <f>+AA1851+AA1850</f>
        <v>42.708007638285103</v>
      </c>
    </row>
    <row r="1852" spans="1:28" x14ac:dyDescent="0.2">
      <c r="A1852" s="112" t="s">
        <v>488</v>
      </c>
      <c r="B1852" s="67"/>
      <c r="R1852" s="12">
        <f t="shared" ref="R1852:Y1852" si="608">+R1830</f>
        <v>629.43100000000004</v>
      </c>
      <c r="S1852" s="12">
        <f t="shared" si="608"/>
        <v>1479.077</v>
      </c>
      <c r="T1852" s="12">
        <f t="shared" si="608"/>
        <v>1603.231</v>
      </c>
      <c r="U1852" s="12">
        <f t="shared" si="608"/>
        <v>7734.3209999999999</v>
      </c>
      <c r="V1852" s="12">
        <f t="shared" si="608"/>
        <v>731.09400000000005</v>
      </c>
      <c r="W1852" s="12">
        <f t="shared" si="608"/>
        <v>1059.133</v>
      </c>
      <c r="X1852" s="12">
        <f t="shared" si="608"/>
        <v>1462.96</v>
      </c>
      <c r="Y1852" s="12">
        <f t="shared" si="608"/>
        <v>1943.8288</v>
      </c>
      <c r="AA1852" s="12">
        <f t="shared" si="605"/>
        <v>2.2412688510583108</v>
      </c>
      <c r="AB1852" s="12"/>
    </row>
    <row r="1853" spans="1:28" x14ac:dyDescent="0.2">
      <c r="A1853" s="112" t="s">
        <v>489</v>
      </c>
      <c r="B1853" s="67"/>
      <c r="R1853" s="12">
        <f t="shared" ref="R1853:Y1853" si="609">+R1831</f>
        <v>186.51599999999999</v>
      </c>
      <c r="S1853" s="12">
        <f t="shared" si="609"/>
        <v>248.864</v>
      </c>
      <c r="T1853" s="12">
        <f t="shared" si="609"/>
        <v>188.61600000000001</v>
      </c>
      <c r="U1853" s="12">
        <f t="shared" si="609"/>
        <v>390.416</v>
      </c>
      <c r="V1853" s="12">
        <f t="shared" si="609"/>
        <v>153.70500000000001</v>
      </c>
      <c r="W1853" s="12">
        <f t="shared" si="609"/>
        <v>274.96600000000001</v>
      </c>
      <c r="X1853" s="12">
        <f t="shared" si="609"/>
        <v>379.46100000000001</v>
      </c>
      <c r="Y1853" s="12">
        <f t="shared" si="609"/>
        <v>284.91649999999998</v>
      </c>
      <c r="AA1853" s="12">
        <f t="shared" si="605"/>
        <v>0.32851374390715643</v>
      </c>
      <c r="AB1853" s="12"/>
    </row>
    <row r="1854" spans="1:28" x14ac:dyDescent="0.2">
      <c r="A1854" s="112" t="s">
        <v>490</v>
      </c>
      <c r="B1854" s="67"/>
      <c r="R1854" s="12">
        <f t="shared" ref="R1854:Y1854" si="610">+R1832</f>
        <v>837.745</v>
      </c>
      <c r="S1854" s="12">
        <f t="shared" si="610"/>
        <v>160.828</v>
      </c>
      <c r="T1854" s="12">
        <f t="shared" si="610"/>
        <v>485.334</v>
      </c>
      <c r="U1854" s="12">
        <f t="shared" si="610"/>
        <v>164.39699999999999</v>
      </c>
      <c r="V1854" s="12">
        <f t="shared" si="610"/>
        <v>89.186000000000007</v>
      </c>
      <c r="W1854" s="12">
        <f t="shared" si="610"/>
        <v>141.852</v>
      </c>
      <c r="X1854" s="12">
        <f t="shared" si="610"/>
        <v>157.52699999999999</v>
      </c>
      <c r="Y1854" s="12">
        <f t="shared" si="610"/>
        <v>142.72550000000001</v>
      </c>
      <c r="AA1854" s="12">
        <f t="shared" si="605"/>
        <v>0.1645650159117526</v>
      </c>
      <c r="AB1854" s="12"/>
    </row>
    <row r="1855" spans="1:28" x14ac:dyDescent="0.2">
      <c r="A1855" s="112" t="s">
        <v>491</v>
      </c>
      <c r="B1855" s="67"/>
      <c r="R1855" s="12">
        <f t="shared" ref="R1855:Y1855" si="611">+R1833</f>
        <v>9107.7170000000006</v>
      </c>
      <c r="S1855" s="12">
        <f t="shared" si="611"/>
        <v>1441.396</v>
      </c>
      <c r="T1855" s="12">
        <f t="shared" si="611"/>
        <v>1664.1669999999999</v>
      </c>
      <c r="U1855" s="12">
        <f t="shared" si="611"/>
        <v>2613.3290000000002</v>
      </c>
      <c r="V1855" s="12">
        <f t="shared" si="611"/>
        <v>1686.5640000000001</v>
      </c>
      <c r="W1855" s="12">
        <f t="shared" si="611"/>
        <v>1759.575</v>
      </c>
      <c r="X1855" s="12">
        <f t="shared" si="611"/>
        <v>1581.1959999999999</v>
      </c>
      <c r="Y1855" s="12">
        <f t="shared" si="611"/>
        <v>0</v>
      </c>
      <c r="AA1855" s="12">
        <f t="shared" si="605"/>
        <v>0</v>
      </c>
      <c r="AB1855" s="12"/>
    </row>
    <row r="1856" spans="1:28" x14ac:dyDescent="0.2">
      <c r="A1856" s="112" t="s">
        <v>492</v>
      </c>
      <c r="B1856" s="67"/>
      <c r="R1856" s="12">
        <f t="shared" ref="R1856:Y1856" si="612">+R1834</f>
        <v>1891.5039999999999</v>
      </c>
      <c r="S1856" s="12">
        <f t="shared" si="612"/>
        <v>960.56</v>
      </c>
      <c r="T1856" s="12">
        <f t="shared" si="612"/>
        <v>631.98699999999997</v>
      </c>
      <c r="U1856" s="12">
        <f t="shared" si="612"/>
        <v>669.01800000000003</v>
      </c>
      <c r="V1856" s="12">
        <f t="shared" si="612"/>
        <v>587.05799999999999</v>
      </c>
      <c r="W1856" s="12">
        <f t="shared" si="612"/>
        <v>612.84500000000003</v>
      </c>
      <c r="X1856" s="12">
        <f t="shared" si="612"/>
        <v>659.25</v>
      </c>
      <c r="Y1856" s="12">
        <f t="shared" si="612"/>
        <v>0</v>
      </c>
      <c r="AA1856" s="12">
        <f t="shared" si="605"/>
        <v>0</v>
      </c>
      <c r="AB1856" s="12"/>
    </row>
    <row r="1857" spans="1:28" x14ac:dyDescent="0.2">
      <c r="A1857" s="112" t="s">
        <v>493</v>
      </c>
      <c r="B1857" s="67"/>
      <c r="R1857" s="12">
        <f t="shared" ref="R1857:Y1857" si="613">+R1835</f>
        <v>249.44800000000001</v>
      </c>
      <c r="S1857" s="12">
        <f t="shared" si="613"/>
        <v>165.56399999999999</v>
      </c>
      <c r="T1857" s="12">
        <f t="shared" si="613"/>
        <v>224.02799999999999</v>
      </c>
      <c r="U1857" s="12">
        <f t="shared" si="613"/>
        <v>1488.7929999999999</v>
      </c>
      <c r="V1857" s="12">
        <f t="shared" si="613"/>
        <v>701.08600000000001</v>
      </c>
      <c r="W1857" s="12">
        <f t="shared" si="613"/>
        <v>468.38200000000001</v>
      </c>
      <c r="X1857" s="12">
        <f t="shared" si="613"/>
        <v>629.60699999999997</v>
      </c>
      <c r="Y1857" s="12">
        <f t="shared" si="613"/>
        <v>907.39319999999998</v>
      </c>
      <c r="AA1857" s="12">
        <f t="shared" si="605"/>
        <v>1.046240345251662</v>
      </c>
      <c r="AB1857" s="12"/>
    </row>
    <row r="1858" spans="1:28" x14ac:dyDescent="0.2">
      <c r="A1858" s="112" t="s">
        <v>468</v>
      </c>
      <c r="B1858" s="67"/>
      <c r="R1858" s="12">
        <f>+R1836+R1844</f>
        <v>10494.355</v>
      </c>
      <c r="S1858" s="12">
        <f t="shared" ref="S1858:Y1858" si="614">+S1836+S1844</f>
        <v>8742.2870000000003</v>
      </c>
      <c r="T1858" s="12">
        <f t="shared" si="614"/>
        <v>4494.7039999999997</v>
      </c>
      <c r="U1858" s="12">
        <f t="shared" si="614"/>
        <v>4866.2629999999999</v>
      </c>
      <c r="V1858" s="12">
        <f t="shared" si="614"/>
        <v>4788.3680000000004</v>
      </c>
      <c r="W1858" s="12">
        <f t="shared" si="614"/>
        <v>5167.2160000000003</v>
      </c>
      <c r="X1858" s="12">
        <f t="shared" si="614"/>
        <v>4507.2970000000005</v>
      </c>
      <c r="Y1858" s="12">
        <f t="shared" si="614"/>
        <v>9388.0473000000002</v>
      </c>
      <c r="AA1858" s="12">
        <f t="shared" si="605"/>
        <v>10.824583927222436</v>
      </c>
      <c r="AB1858" s="12"/>
    </row>
    <row r="1859" spans="1:28" x14ac:dyDescent="0.2">
      <c r="A1859" s="112" t="s">
        <v>3</v>
      </c>
      <c r="B1859" s="67"/>
      <c r="R1859" s="12">
        <f t="shared" ref="R1859:Y1859" si="615">SUM(R1848:R1858)</f>
        <v>82292.034000000014</v>
      </c>
      <c r="S1859" s="12">
        <f t="shared" si="615"/>
        <v>76296.972999999998</v>
      </c>
      <c r="T1859" s="12">
        <f t="shared" si="615"/>
        <v>75008.269</v>
      </c>
      <c r="U1859" s="12">
        <f t="shared" si="615"/>
        <v>81181.192999999999</v>
      </c>
      <c r="V1859" s="12">
        <f t="shared" si="615"/>
        <v>67018.736999999994</v>
      </c>
      <c r="W1859" s="12">
        <f t="shared" si="615"/>
        <v>70562.462</v>
      </c>
      <c r="X1859" s="12">
        <f t="shared" si="615"/>
        <v>72639.478000000017</v>
      </c>
      <c r="Y1859" s="12">
        <f t="shared" si="615"/>
        <v>86728.943700000033</v>
      </c>
      <c r="AA1859" s="12">
        <f>SUM(AA1848:AA1858)</f>
        <v>99.999999999999943</v>
      </c>
    </row>
    <row r="1860" spans="1:28" x14ac:dyDescent="0.2">
      <c r="A1860" s="112"/>
      <c r="B1860" s="67"/>
      <c r="R1860" s="12">
        <f>+R1846+R1838</f>
        <v>82292.032999999996</v>
      </c>
      <c r="S1860" s="12">
        <f t="shared" ref="S1860:Y1860" si="616">+S1846+S1838</f>
        <v>76296.972999999998</v>
      </c>
      <c r="T1860" s="12">
        <f t="shared" si="616"/>
        <v>75008.269</v>
      </c>
      <c r="U1860" s="12">
        <f t="shared" si="616"/>
        <v>81181.190999999992</v>
      </c>
      <c r="V1860" s="12">
        <f t="shared" si="616"/>
        <v>67018.736000000004</v>
      </c>
      <c r="W1860" s="12">
        <f t="shared" si="616"/>
        <v>70562.463000000003</v>
      </c>
      <c r="X1860" s="12">
        <f t="shared" si="616"/>
        <v>72639.48</v>
      </c>
      <c r="Y1860" s="12">
        <f t="shared" si="616"/>
        <v>86728.943700000003</v>
      </c>
    </row>
    <row r="1861" spans="1:28" x14ac:dyDescent="0.2">
      <c r="A1861" s="112"/>
      <c r="B1861" s="67"/>
    </row>
    <row r="1862" spans="1:28" x14ac:dyDescent="0.2">
      <c r="A1862" s="130" t="s">
        <v>608</v>
      </c>
      <c r="B1862" s="67"/>
      <c r="R1862" s="12"/>
      <c r="S1862" s="12"/>
      <c r="T1862" s="12"/>
      <c r="U1862" s="12"/>
      <c r="V1862" s="12"/>
      <c r="W1862" s="12"/>
      <c r="X1862" s="12"/>
      <c r="Y1862" s="12"/>
      <c r="Z1862" s="3" t="s">
        <v>766</v>
      </c>
    </row>
    <row r="1863" spans="1:28" x14ac:dyDescent="0.2">
      <c r="A1863" s="112" t="s">
        <v>597</v>
      </c>
      <c r="B1863" s="67"/>
      <c r="R1863" s="12">
        <f>+R1813</f>
        <v>15267.918</v>
      </c>
      <c r="S1863" s="12">
        <f t="shared" ref="S1863:Y1863" si="617">+S1813</f>
        <v>7346.6419999999998</v>
      </c>
      <c r="T1863" s="12">
        <f t="shared" si="617"/>
        <v>7608.5</v>
      </c>
      <c r="U1863" s="12">
        <f t="shared" si="617"/>
        <v>6285.7209999999995</v>
      </c>
      <c r="V1863" s="12">
        <f t="shared" si="617"/>
        <v>5397.0690000000004</v>
      </c>
      <c r="W1863" s="12">
        <f t="shared" si="617"/>
        <v>3310.636</v>
      </c>
      <c r="X1863" s="12">
        <f t="shared" si="617"/>
        <v>10584.800999999999</v>
      </c>
      <c r="Y1863" s="12">
        <f t="shared" si="617"/>
        <v>10788.406000000001</v>
      </c>
      <c r="Z1863" s="12">
        <f>AVERAGE(T1863:Y1863)</f>
        <v>7329.1888333333336</v>
      </c>
    </row>
    <row r="1864" spans="1:28" ht="15" customHeight="1" x14ac:dyDescent="0.2">
      <c r="A1864" s="224" t="s">
        <v>596</v>
      </c>
      <c r="B1864" s="67"/>
      <c r="R1864" s="12">
        <f>+R1816</f>
        <v>3901.3380000000002</v>
      </c>
      <c r="S1864" s="12">
        <f t="shared" ref="S1864:Y1864" si="618">+S1816</f>
        <v>5613.2849999999999</v>
      </c>
      <c r="T1864" s="12">
        <f t="shared" si="618"/>
        <v>4585.2309999999998</v>
      </c>
      <c r="U1864" s="12">
        <f t="shared" si="618"/>
        <v>3527.806</v>
      </c>
      <c r="V1864" s="12">
        <f t="shared" si="618"/>
        <v>2883.3470000000002</v>
      </c>
      <c r="W1864" s="12">
        <f t="shared" si="618"/>
        <v>4851.8500000000004</v>
      </c>
      <c r="X1864" s="12">
        <f t="shared" si="618"/>
        <v>5973.7839999999997</v>
      </c>
      <c r="Y1864" s="12">
        <f t="shared" si="618"/>
        <v>1875.0329999999999</v>
      </c>
      <c r="Z1864" s="12">
        <f t="shared" ref="Z1864:Z1874" si="619">AVERAGE(T1864:Y1864)</f>
        <v>3949.5084999999999</v>
      </c>
    </row>
    <row r="1865" spans="1:28" x14ac:dyDescent="0.2">
      <c r="A1865" s="130" t="s">
        <v>595</v>
      </c>
      <c r="B1865" s="67"/>
      <c r="R1865" s="135">
        <f>+R1864+R1863</f>
        <v>19169.256000000001</v>
      </c>
      <c r="S1865" s="135">
        <f t="shared" ref="S1865:Y1865" si="620">+S1864+S1863</f>
        <v>12959.927</v>
      </c>
      <c r="T1865" s="135">
        <f t="shared" si="620"/>
        <v>12193.731</v>
      </c>
      <c r="U1865" s="135">
        <f t="shared" si="620"/>
        <v>9813.527</v>
      </c>
      <c r="V1865" s="135">
        <f t="shared" si="620"/>
        <v>8280.4160000000011</v>
      </c>
      <c r="W1865" s="135">
        <f t="shared" si="620"/>
        <v>8162.4860000000008</v>
      </c>
      <c r="X1865" s="135">
        <f t="shared" si="620"/>
        <v>16558.584999999999</v>
      </c>
      <c r="Y1865" s="135">
        <f t="shared" si="620"/>
        <v>12663.439</v>
      </c>
      <c r="Z1865" s="12">
        <f t="shared" si="619"/>
        <v>11278.697333333335</v>
      </c>
    </row>
    <row r="1866" spans="1:28" x14ac:dyDescent="0.2">
      <c r="A1866" s="130" t="s">
        <v>763</v>
      </c>
      <c r="B1866" s="67"/>
      <c r="Q1866" s="22">
        <f>+(R1866+S1866)/2</f>
        <v>0.35825010298292115</v>
      </c>
      <c r="R1866" s="136">
        <f t="shared" ref="R1866:Y1866" si="621">+R1865*100/R439</f>
        <v>0.44615720844170581</v>
      </c>
      <c r="S1866" s="136">
        <f t="shared" si="621"/>
        <v>0.27034299752413649</v>
      </c>
      <c r="T1866" s="136">
        <f t="shared" si="621"/>
        <v>0.24858374066643688</v>
      </c>
      <c r="U1866" s="136">
        <f t="shared" si="621"/>
        <v>0.19717688326160027</v>
      </c>
      <c r="V1866" s="136">
        <f t="shared" si="621"/>
        <v>0.18226488845531005</v>
      </c>
      <c r="W1866" s="136">
        <f t="shared" si="621"/>
        <v>0.16420942556678253</v>
      </c>
      <c r="X1866" s="136">
        <f t="shared" si="621"/>
        <v>0.31468234511592552</v>
      </c>
      <c r="Y1866" s="136">
        <f t="shared" si="621"/>
        <v>0.23642999903848042</v>
      </c>
      <c r="Z1866" s="22">
        <f t="shared" si="619"/>
        <v>0.22389121368408926</v>
      </c>
    </row>
    <row r="1867" spans="1:28" x14ac:dyDescent="0.2">
      <c r="A1867" s="112" t="s">
        <v>600</v>
      </c>
      <c r="B1867" s="67"/>
      <c r="R1867" s="12">
        <f>+R1827</f>
        <v>7332.2259999999997</v>
      </c>
      <c r="S1867" s="12">
        <f t="shared" ref="S1867:Y1867" si="622">+S1827</f>
        <v>8947.33</v>
      </c>
      <c r="T1867" s="12">
        <f t="shared" si="622"/>
        <v>10265.736999999999</v>
      </c>
      <c r="U1867" s="12">
        <f t="shared" si="622"/>
        <v>8674.2430000000004</v>
      </c>
      <c r="V1867" s="12">
        <f t="shared" si="622"/>
        <v>11836.029</v>
      </c>
      <c r="W1867" s="12">
        <f t="shared" si="622"/>
        <v>10995.717000000001</v>
      </c>
      <c r="X1867" s="12">
        <f t="shared" si="622"/>
        <v>12086.824000000001</v>
      </c>
      <c r="Y1867" s="12">
        <f t="shared" si="622"/>
        <v>13088.746800000001</v>
      </c>
      <c r="Z1867" s="12">
        <f t="shared" si="619"/>
        <v>11157.882799999999</v>
      </c>
    </row>
    <row r="1868" spans="1:28" x14ac:dyDescent="0.2">
      <c r="A1868" s="112" t="s">
        <v>599</v>
      </c>
      <c r="B1868" s="67"/>
      <c r="R1868" s="12">
        <f>+R1830</f>
        <v>629.43100000000004</v>
      </c>
      <c r="S1868" s="12">
        <f t="shared" ref="S1868:Y1868" si="623">+S1830</f>
        <v>1479.077</v>
      </c>
      <c r="T1868" s="12">
        <f t="shared" si="623"/>
        <v>1603.231</v>
      </c>
      <c r="U1868" s="12">
        <f t="shared" si="623"/>
        <v>7734.3209999999999</v>
      </c>
      <c r="V1868" s="12">
        <f t="shared" si="623"/>
        <v>731.09400000000005</v>
      </c>
      <c r="W1868" s="12">
        <f t="shared" si="623"/>
        <v>1059.133</v>
      </c>
      <c r="X1868" s="12">
        <f t="shared" si="623"/>
        <v>1462.96</v>
      </c>
      <c r="Y1868" s="12">
        <f t="shared" si="623"/>
        <v>1943.8288</v>
      </c>
      <c r="Z1868" s="12">
        <f t="shared" si="619"/>
        <v>2422.4279666666666</v>
      </c>
    </row>
    <row r="1869" spans="1:28" x14ac:dyDescent="0.2">
      <c r="A1869" s="112" t="s">
        <v>438</v>
      </c>
      <c r="B1869" s="67"/>
      <c r="R1869" s="12">
        <f>+R1840</f>
        <v>11059.842000000001</v>
      </c>
      <c r="S1869" s="12">
        <f t="shared" ref="S1869:Y1869" si="624">+S1840</f>
        <v>12062.037</v>
      </c>
      <c r="T1869" s="12">
        <f t="shared" si="624"/>
        <v>14611.589</v>
      </c>
      <c r="U1869" s="12">
        <f t="shared" si="624"/>
        <v>13144.921</v>
      </c>
      <c r="V1869" s="12">
        <f t="shared" si="624"/>
        <v>11208.379000000001</v>
      </c>
      <c r="W1869" s="12">
        <f t="shared" si="624"/>
        <v>14322.882</v>
      </c>
      <c r="X1869" s="12">
        <f t="shared" si="624"/>
        <v>12683.915000000001</v>
      </c>
      <c r="Y1869" s="12">
        <f t="shared" si="624"/>
        <v>19055.825399999998</v>
      </c>
      <c r="Z1869" s="12">
        <f t="shared" si="619"/>
        <v>14171.251900000001</v>
      </c>
    </row>
    <row r="1870" spans="1:28" x14ac:dyDescent="0.2">
      <c r="A1870" s="112" t="s">
        <v>495</v>
      </c>
      <c r="B1870" s="67"/>
      <c r="R1870" s="12">
        <f>+R1841</f>
        <v>2001.1510000000001</v>
      </c>
      <c r="S1870" s="12">
        <f t="shared" ref="S1870:Y1870" si="625">+S1841</f>
        <v>1652.79</v>
      </c>
      <c r="T1870" s="12">
        <f t="shared" si="625"/>
        <v>1499.268</v>
      </c>
      <c r="U1870" s="12">
        <f t="shared" si="625"/>
        <v>1663.7349999999999</v>
      </c>
      <c r="V1870" s="12">
        <f t="shared" si="625"/>
        <v>1168.6769999999999</v>
      </c>
      <c r="W1870" s="12">
        <f t="shared" si="625"/>
        <v>1321.5440000000001</v>
      </c>
      <c r="X1870" s="12">
        <f t="shared" si="625"/>
        <v>2669.3890000000001</v>
      </c>
      <c r="Y1870" s="12">
        <f t="shared" si="625"/>
        <v>1585.4458999999999</v>
      </c>
      <c r="Z1870" s="12">
        <f t="shared" si="619"/>
        <v>1651.3431499999999</v>
      </c>
    </row>
    <row r="1871" spans="1:28" x14ac:dyDescent="0.2">
      <c r="A1871" s="130" t="s">
        <v>598</v>
      </c>
      <c r="B1871" s="67"/>
      <c r="R1871" s="135">
        <f>SUM(R1867:R1870)</f>
        <v>21022.65</v>
      </c>
      <c r="S1871" s="135">
        <f t="shared" ref="S1871:Y1871" si="626">SUM(S1867:S1870)</f>
        <v>24141.234</v>
      </c>
      <c r="T1871" s="135">
        <f t="shared" si="626"/>
        <v>27979.825000000001</v>
      </c>
      <c r="U1871" s="135">
        <f t="shared" si="626"/>
        <v>31217.22</v>
      </c>
      <c r="V1871" s="135">
        <f t="shared" si="626"/>
        <v>24944.179</v>
      </c>
      <c r="W1871" s="135">
        <f t="shared" si="626"/>
        <v>27699.276000000002</v>
      </c>
      <c r="X1871" s="135">
        <f t="shared" si="626"/>
        <v>28903.088</v>
      </c>
      <c r="Y1871" s="135">
        <f t="shared" si="626"/>
        <v>35673.846899999997</v>
      </c>
      <c r="Z1871" s="12">
        <f t="shared" si="619"/>
        <v>29402.905816666665</v>
      </c>
    </row>
    <row r="1872" spans="1:28" x14ac:dyDescent="0.2">
      <c r="A1872" s="130" t="s">
        <v>764</v>
      </c>
      <c r="B1872" s="67"/>
      <c r="R1872" s="136">
        <f t="shared" ref="R1872:Y1872" si="627">+R1871*100/R85</f>
        <v>0.12235486784982839</v>
      </c>
      <c r="S1872" s="136">
        <f t="shared" si="627"/>
        <v>0.12192339218588781</v>
      </c>
      <c r="T1872" s="136">
        <f t="shared" si="627"/>
        <v>0.1365208883144805</v>
      </c>
      <c r="U1872" s="136">
        <f t="shared" si="627"/>
        <v>0.14616610602462599</v>
      </c>
      <c r="V1872" s="136">
        <f t="shared" si="627"/>
        <v>0.13622333454461133</v>
      </c>
      <c r="W1872" s="136">
        <f t="shared" si="627"/>
        <v>0.13034164614790841</v>
      </c>
      <c r="X1872" s="136">
        <f t="shared" si="627"/>
        <v>0.12300136895685215</v>
      </c>
      <c r="Y1872" s="136">
        <f t="shared" si="627"/>
        <v>0.15307700255971898</v>
      </c>
      <c r="Z1872" s="22">
        <f t="shared" si="619"/>
        <v>0.13755505775803289</v>
      </c>
    </row>
    <row r="1873" spans="1:26" x14ac:dyDescent="0.2">
      <c r="A1873" s="130" t="s">
        <v>765</v>
      </c>
      <c r="B1873" s="67"/>
      <c r="Q1873" s="22">
        <f>+(R1873+S1873)/2</f>
        <v>0.49643919263342784</v>
      </c>
      <c r="R1873" s="136">
        <f t="shared" ref="R1873:Y1873" si="628">+R1871*100/R439</f>
        <v>0.48929425524115416</v>
      </c>
      <c r="S1873" s="136">
        <f t="shared" si="628"/>
        <v>0.50358413002570146</v>
      </c>
      <c r="T1873" s="136">
        <f t="shared" si="628"/>
        <v>0.57040208297954798</v>
      </c>
      <c r="U1873" s="136">
        <f t="shared" si="628"/>
        <v>0.62722751399081011</v>
      </c>
      <c r="V1873" s="136">
        <f t="shared" si="628"/>
        <v>0.54906033743284</v>
      </c>
      <c r="W1873" s="136">
        <f t="shared" si="628"/>
        <v>0.55724226670352206</v>
      </c>
      <c r="X1873" s="136">
        <f t="shared" si="628"/>
        <v>0.54927951349296844</v>
      </c>
      <c r="Y1873" s="136">
        <f t="shared" si="628"/>
        <v>0.66604084311267231</v>
      </c>
      <c r="Z1873" s="22">
        <f t="shared" si="619"/>
        <v>0.58654209295206017</v>
      </c>
    </row>
    <row r="1874" spans="1:26" x14ac:dyDescent="0.2">
      <c r="A1874" s="130" t="s">
        <v>606</v>
      </c>
      <c r="B1874" s="67"/>
      <c r="R1874" s="135">
        <f t="shared" ref="R1874:Y1874" si="629">+R1871+R1865</f>
        <v>40191.906000000003</v>
      </c>
      <c r="S1874" s="135">
        <f t="shared" si="629"/>
        <v>37101.161</v>
      </c>
      <c r="T1874" s="135">
        <f t="shared" si="629"/>
        <v>40173.555999999997</v>
      </c>
      <c r="U1874" s="135">
        <f t="shared" si="629"/>
        <v>41030.747000000003</v>
      </c>
      <c r="V1874" s="135">
        <f t="shared" si="629"/>
        <v>33224.595000000001</v>
      </c>
      <c r="W1874" s="135">
        <f t="shared" si="629"/>
        <v>35861.762000000002</v>
      </c>
      <c r="X1874" s="135">
        <f t="shared" si="629"/>
        <v>45461.672999999995</v>
      </c>
      <c r="Y1874" s="135">
        <f t="shared" si="629"/>
        <v>48337.285899999995</v>
      </c>
      <c r="Z1874" s="12">
        <f t="shared" si="619"/>
        <v>40681.603149999995</v>
      </c>
    </row>
    <row r="1875" spans="1:26" x14ac:dyDescent="0.2">
      <c r="A1875" s="112"/>
      <c r="B1875" s="67"/>
      <c r="Q1875" s="22">
        <f>+(R1875+S1875)/2</f>
        <v>0.85468929561634899</v>
      </c>
      <c r="R1875" s="22">
        <f>+R1873+R1866</f>
        <v>0.93545146368285992</v>
      </c>
      <c r="S1875" s="22">
        <f>+S1873+S1866</f>
        <v>0.77392712754983795</v>
      </c>
    </row>
    <row r="1876" spans="1:26" x14ac:dyDescent="0.2">
      <c r="A1876" s="130" t="s">
        <v>612</v>
      </c>
      <c r="B1876" s="67"/>
      <c r="R1876" s="12"/>
      <c r="S1876" s="12"/>
      <c r="T1876" s="12"/>
      <c r="U1876" s="12"/>
      <c r="V1876" s="12"/>
      <c r="W1876" s="12"/>
      <c r="X1876" s="12"/>
      <c r="Y1876" s="12"/>
    </row>
    <row r="1877" spans="1:26" x14ac:dyDescent="0.2">
      <c r="A1877" s="112" t="s">
        <v>597</v>
      </c>
      <c r="B1877" s="67"/>
      <c r="R1877" s="12">
        <f>+R1345+R1346+R1355</f>
        <v>15444.403999999999</v>
      </c>
      <c r="S1877" s="12">
        <f t="shared" ref="S1877:Y1877" si="630">+S1345+S1346+S1355</f>
        <v>7505.9619999999995</v>
      </c>
      <c r="T1877" s="12">
        <f t="shared" si="630"/>
        <v>7833.8289999999997</v>
      </c>
      <c r="U1877" s="12">
        <f t="shared" si="630"/>
        <v>6999.8140000000003</v>
      </c>
      <c r="V1877" s="12">
        <f t="shared" si="630"/>
        <v>6645.4870000000001</v>
      </c>
      <c r="W1877" s="12">
        <f t="shared" si="630"/>
        <v>3832.1059999999998</v>
      </c>
      <c r="X1877" s="12">
        <f t="shared" si="630"/>
        <v>12630.15</v>
      </c>
      <c r="Y1877" s="12">
        <f t="shared" si="630"/>
        <v>11458.119000000001</v>
      </c>
      <c r="Z1877" s="12">
        <f t="shared" ref="Z1877:Z1888" si="631">AVERAGE(T1877:Y1877)</f>
        <v>8233.2508333333335</v>
      </c>
    </row>
    <row r="1878" spans="1:26" ht="13.5" customHeight="1" x14ac:dyDescent="0.2">
      <c r="A1878" s="224" t="s">
        <v>596</v>
      </c>
      <c r="B1878" s="67"/>
      <c r="R1878" s="12">
        <f>+R1375+R1376+R1385</f>
        <v>4746.4279999999999</v>
      </c>
      <c r="S1878" s="12">
        <f t="shared" ref="S1878:Y1878" si="632">+S1375+S1376+S1385</f>
        <v>7398.67</v>
      </c>
      <c r="T1878" s="12">
        <f t="shared" si="632"/>
        <v>6025.2820000000002</v>
      </c>
      <c r="U1878" s="12">
        <f t="shared" si="632"/>
        <v>4466.3319999999994</v>
      </c>
      <c r="V1878" s="12">
        <f t="shared" si="632"/>
        <v>4092.4160000000002</v>
      </c>
      <c r="W1878" s="12">
        <f t="shared" si="632"/>
        <v>5449.8520000000008</v>
      </c>
      <c r="X1878" s="12">
        <f t="shared" si="632"/>
        <v>6465.473</v>
      </c>
      <c r="Y1878" s="12">
        <f t="shared" si="632"/>
        <v>2965.2579999999998</v>
      </c>
      <c r="Z1878" s="12">
        <f t="shared" si="631"/>
        <v>4910.7688333333326</v>
      </c>
    </row>
    <row r="1879" spans="1:26" x14ac:dyDescent="0.2">
      <c r="A1879" s="130" t="s">
        <v>595</v>
      </c>
      <c r="B1879" s="67"/>
      <c r="R1879" s="135">
        <f>+R1878+R1877</f>
        <v>20190.831999999999</v>
      </c>
      <c r="S1879" s="135">
        <f t="shared" ref="S1879:Y1879" si="633">+S1878+S1877</f>
        <v>14904.632</v>
      </c>
      <c r="T1879" s="135">
        <f t="shared" si="633"/>
        <v>13859.111000000001</v>
      </c>
      <c r="U1879" s="135">
        <f t="shared" si="633"/>
        <v>11466.146000000001</v>
      </c>
      <c r="V1879" s="135">
        <f t="shared" si="633"/>
        <v>10737.903</v>
      </c>
      <c r="W1879" s="135">
        <f t="shared" si="633"/>
        <v>9281.9580000000005</v>
      </c>
      <c r="X1879" s="135">
        <f t="shared" si="633"/>
        <v>19095.623</v>
      </c>
      <c r="Y1879" s="135">
        <f t="shared" si="633"/>
        <v>14423.377</v>
      </c>
      <c r="Z1879" s="12">
        <f t="shared" si="631"/>
        <v>13144.019666666667</v>
      </c>
    </row>
    <row r="1880" spans="1:26" x14ac:dyDescent="0.2">
      <c r="A1880" s="130" t="s">
        <v>763</v>
      </c>
      <c r="B1880" s="67"/>
      <c r="R1880" s="136">
        <f t="shared" ref="R1880:Y1880" si="634">+R1879*100/(R438+R439+R464)</f>
        <v>0.42177682512274162</v>
      </c>
      <c r="S1880" s="136">
        <f t="shared" si="634"/>
        <v>0.28433763624410946</v>
      </c>
      <c r="T1880" s="136">
        <f t="shared" si="634"/>
        <v>0.2509502862030778</v>
      </c>
      <c r="U1880" s="136">
        <f t="shared" si="634"/>
        <v>0.20477725354801632</v>
      </c>
      <c r="V1880" s="136">
        <f t="shared" si="634"/>
        <v>0.20363390624297739</v>
      </c>
      <c r="W1880" s="136">
        <f t="shared" si="634"/>
        <v>0.16417864670335852</v>
      </c>
      <c r="X1880" s="136">
        <f t="shared" si="634"/>
        <v>0.32529039674253463</v>
      </c>
      <c r="Y1880" s="136">
        <f t="shared" si="634"/>
        <v>0.23980114465767671</v>
      </c>
      <c r="Z1880" s="22">
        <f t="shared" si="631"/>
        <v>0.23143860568294025</v>
      </c>
    </row>
    <row r="1881" spans="1:26" x14ac:dyDescent="0.2">
      <c r="A1881" s="112" t="s">
        <v>600</v>
      </c>
      <c r="B1881" s="67"/>
      <c r="R1881" s="12">
        <f>+R1436+R1437+R1446</f>
        <v>9583.143</v>
      </c>
      <c r="S1881" s="12">
        <f t="shared" ref="S1881:Y1881" si="635">+S1436+S1437+S1446</f>
        <v>11388.066000000001</v>
      </c>
      <c r="T1881" s="12">
        <f t="shared" si="635"/>
        <v>13020.614</v>
      </c>
      <c r="U1881" s="12">
        <f t="shared" si="635"/>
        <v>9549.9619999999995</v>
      </c>
      <c r="V1881" s="12">
        <f t="shared" si="635"/>
        <v>12489.322</v>
      </c>
      <c r="W1881" s="12">
        <f t="shared" si="635"/>
        <v>11687.248000000001</v>
      </c>
      <c r="X1881" s="12">
        <f t="shared" si="635"/>
        <v>12759.379000000001</v>
      </c>
      <c r="Y1881" s="12">
        <f t="shared" si="635"/>
        <v>13795.495800000001</v>
      </c>
      <c r="Z1881" s="12">
        <f t="shared" si="631"/>
        <v>12217.003466666667</v>
      </c>
    </row>
    <row r="1882" spans="1:26" x14ac:dyDescent="0.2">
      <c r="A1882" s="112" t="s">
        <v>599</v>
      </c>
      <c r="B1882" s="67"/>
      <c r="R1882" s="12">
        <f>+R1466+R1467+R1476</f>
        <v>1211.9499999999998</v>
      </c>
      <c r="S1882" s="12">
        <f t="shared" ref="S1882:Y1882" si="636">+S1466+S1467+S1476</f>
        <v>2082.1019999999999</v>
      </c>
      <c r="T1882" s="12">
        <f t="shared" si="636"/>
        <v>1853.1510000000001</v>
      </c>
      <c r="U1882" s="12">
        <f t="shared" si="636"/>
        <v>8185.85</v>
      </c>
      <c r="V1882" s="12">
        <f t="shared" si="636"/>
        <v>1093.5130000000001</v>
      </c>
      <c r="W1882" s="12">
        <f t="shared" si="636"/>
        <v>1387.125</v>
      </c>
      <c r="X1882" s="12">
        <f t="shared" si="636"/>
        <v>1893.0349999999999</v>
      </c>
      <c r="Y1882" s="12">
        <f t="shared" si="636"/>
        <v>2837.4094</v>
      </c>
      <c r="Z1882" s="12">
        <f t="shared" si="631"/>
        <v>2875.0138999999999</v>
      </c>
    </row>
    <row r="1883" spans="1:26" x14ac:dyDescent="0.2">
      <c r="A1883" s="112" t="s">
        <v>438</v>
      </c>
      <c r="B1883" s="67"/>
      <c r="R1883" s="12">
        <f>+R1527+R1528+R1537</f>
        <v>12053.279</v>
      </c>
      <c r="S1883" s="12">
        <f t="shared" ref="S1883:Y1883" si="637">+S1527+S1528+S1537</f>
        <v>13145.481000000002</v>
      </c>
      <c r="T1883" s="12">
        <f t="shared" si="637"/>
        <v>15329.637000000001</v>
      </c>
      <c r="U1883" s="12">
        <f t="shared" si="637"/>
        <v>13771.913</v>
      </c>
      <c r="V1883" s="12">
        <f t="shared" si="637"/>
        <v>11988.065000000001</v>
      </c>
      <c r="W1883" s="12">
        <f t="shared" si="637"/>
        <v>15125.296999999999</v>
      </c>
      <c r="X1883" s="12">
        <f t="shared" si="637"/>
        <v>13589.979000000001</v>
      </c>
      <c r="Y1883" s="12">
        <f t="shared" si="637"/>
        <v>19988.481599999996</v>
      </c>
      <c r="Z1883" s="12">
        <f t="shared" si="631"/>
        <v>14965.562100000001</v>
      </c>
    </row>
    <row r="1884" spans="1:26" x14ac:dyDescent="0.2">
      <c r="A1884" s="112" t="s">
        <v>495</v>
      </c>
      <c r="B1884" s="67"/>
      <c r="R1884" s="12">
        <f>+R1923+R1924+R1925</f>
        <v>2033.5900000000001</v>
      </c>
      <c r="S1884" s="12">
        <f t="shared" ref="S1884:Y1884" si="638">+S1923+S1924+S1925</f>
        <v>1707.1669999999999</v>
      </c>
      <c r="T1884" s="12">
        <f t="shared" si="638"/>
        <v>1556.4070000000002</v>
      </c>
      <c r="U1884" s="12">
        <f t="shared" si="638"/>
        <v>1713.1509999999998</v>
      </c>
      <c r="V1884" s="12">
        <f t="shared" si="638"/>
        <v>1292.6899999999998</v>
      </c>
      <c r="W1884" s="12">
        <f t="shared" si="638"/>
        <v>1367.6810000000003</v>
      </c>
      <c r="X1884" s="12">
        <f t="shared" si="638"/>
        <v>2729.6450000000004</v>
      </c>
      <c r="Y1884" s="12">
        <f t="shared" si="638"/>
        <v>1614.0595999999998</v>
      </c>
      <c r="Z1884" s="12">
        <f t="shared" si="631"/>
        <v>1712.2722666666668</v>
      </c>
    </row>
    <row r="1885" spans="1:26" x14ac:dyDescent="0.2">
      <c r="A1885" s="130" t="s">
        <v>598</v>
      </c>
      <c r="B1885" s="67"/>
      <c r="R1885" s="12">
        <f>SUM(R1881:R1884)</f>
        <v>24881.962000000003</v>
      </c>
      <c r="S1885" s="12">
        <f t="shared" ref="S1885:Y1885" si="639">SUM(S1881:S1884)</f>
        <v>28322.816000000006</v>
      </c>
      <c r="T1885" s="12">
        <f t="shared" si="639"/>
        <v>31759.809000000001</v>
      </c>
      <c r="U1885" s="12">
        <f t="shared" si="639"/>
        <v>33220.875999999997</v>
      </c>
      <c r="V1885" s="12">
        <f t="shared" si="639"/>
        <v>26863.59</v>
      </c>
      <c r="W1885" s="12">
        <f t="shared" si="639"/>
        <v>29567.350999999999</v>
      </c>
      <c r="X1885" s="12">
        <f t="shared" si="639"/>
        <v>30972.038000000004</v>
      </c>
      <c r="Y1885" s="12">
        <f t="shared" si="639"/>
        <v>38235.446399999993</v>
      </c>
      <c r="Z1885" s="12">
        <f t="shared" si="631"/>
        <v>31769.851733333329</v>
      </c>
    </row>
    <row r="1886" spans="1:26" x14ac:dyDescent="0.2">
      <c r="A1886" s="130" t="s">
        <v>764</v>
      </c>
      <c r="B1886" s="67"/>
      <c r="R1886" s="22">
        <f t="shared" ref="R1886:Y1886" si="640">+R1885*100/(R84+R85+R110)</f>
        <v>0.13518733650984036</v>
      </c>
      <c r="S1886" s="22">
        <f t="shared" si="640"/>
        <v>0.1341880337021053</v>
      </c>
      <c r="T1886" s="22">
        <f t="shared" si="640"/>
        <v>0.14365568835393608</v>
      </c>
      <c r="U1886" s="22">
        <f t="shared" si="640"/>
        <v>0.14351485482140172</v>
      </c>
      <c r="V1886" s="22">
        <f t="shared" si="640"/>
        <v>0.13370153245477054</v>
      </c>
      <c r="W1886" s="22">
        <f t="shared" si="640"/>
        <v>0.12876392109726967</v>
      </c>
      <c r="X1886" s="22">
        <f t="shared" si="640"/>
        <v>0.12295413338482486</v>
      </c>
      <c r="Y1886" s="22">
        <f t="shared" si="640"/>
        <v>0.15279114575357861</v>
      </c>
      <c r="Z1886" s="22">
        <f t="shared" si="631"/>
        <v>0.13756354597763024</v>
      </c>
    </row>
    <row r="1887" spans="1:26" x14ac:dyDescent="0.2">
      <c r="A1887" s="130" t="s">
        <v>765</v>
      </c>
      <c r="B1887" s="67"/>
      <c r="R1887" s="22">
        <f t="shared" ref="R1887:Y1887" si="641">+R1885*100/(R438+R439+R464)</f>
        <v>0.51977228750081739</v>
      </c>
      <c r="S1887" s="22">
        <f t="shared" si="641"/>
        <v>0.54031810736533747</v>
      </c>
      <c r="T1887" s="22">
        <f t="shared" si="641"/>
        <v>0.57508256902661981</v>
      </c>
      <c r="U1887" s="22">
        <f t="shared" si="641"/>
        <v>0.59330133662515805</v>
      </c>
      <c r="V1887" s="22">
        <f t="shared" si="641"/>
        <v>0.50944190568771064</v>
      </c>
      <c r="W1887" s="22">
        <f t="shared" si="641"/>
        <v>0.52298530911077101</v>
      </c>
      <c r="X1887" s="22">
        <f t="shared" si="641"/>
        <v>0.52760292392371066</v>
      </c>
      <c r="Y1887" s="22">
        <f t="shared" si="641"/>
        <v>0.63569743848595528</v>
      </c>
      <c r="Z1887" s="22">
        <f t="shared" si="631"/>
        <v>0.56068524714332091</v>
      </c>
    </row>
    <row r="1888" spans="1:26" x14ac:dyDescent="0.2">
      <c r="A1888" s="130" t="s">
        <v>606</v>
      </c>
      <c r="B1888" s="67"/>
      <c r="R1888" s="135">
        <f>+R1885+R1879</f>
        <v>45072.794000000002</v>
      </c>
      <c r="S1888" s="135">
        <f t="shared" ref="S1888:Y1888" si="642">+S1885+S1879</f>
        <v>43227.448000000004</v>
      </c>
      <c r="T1888" s="135">
        <f t="shared" si="642"/>
        <v>45618.92</v>
      </c>
      <c r="U1888" s="135">
        <f t="shared" si="642"/>
        <v>44687.021999999997</v>
      </c>
      <c r="V1888" s="135">
        <f t="shared" si="642"/>
        <v>37601.493000000002</v>
      </c>
      <c r="W1888" s="135">
        <f t="shared" si="642"/>
        <v>38849.309000000001</v>
      </c>
      <c r="X1888" s="135">
        <f t="shared" si="642"/>
        <v>50067.661000000007</v>
      </c>
      <c r="Y1888" s="135">
        <f t="shared" si="642"/>
        <v>52658.823399999994</v>
      </c>
      <c r="Z1888" s="12">
        <f t="shared" si="631"/>
        <v>44913.871400000004</v>
      </c>
    </row>
    <row r="1889" spans="1:26" x14ac:dyDescent="0.2">
      <c r="A1889" s="112"/>
      <c r="B1889" s="67"/>
    </row>
    <row r="1890" spans="1:26" x14ac:dyDescent="0.2">
      <c r="A1890" s="130" t="s">
        <v>609</v>
      </c>
      <c r="B1890" s="67"/>
      <c r="R1890" s="12"/>
      <c r="S1890" s="12"/>
      <c r="T1890" s="12"/>
      <c r="U1890" s="12"/>
      <c r="V1890" s="12"/>
      <c r="W1890" s="12"/>
      <c r="X1890" s="12"/>
      <c r="Y1890" s="12"/>
    </row>
    <row r="1891" spans="1:26" x14ac:dyDescent="0.2">
      <c r="A1891" s="112" t="s">
        <v>597</v>
      </c>
      <c r="B1891" s="67"/>
      <c r="R1891" s="12">
        <f t="shared" ref="R1891:Y1891" si="643">+R1623</f>
        <v>72037.923999999999</v>
      </c>
      <c r="S1891" s="12">
        <f t="shared" si="643"/>
        <v>65066.875</v>
      </c>
      <c r="T1891" s="12">
        <f t="shared" si="643"/>
        <v>29108.956999999999</v>
      </c>
      <c r="U1891" s="12">
        <f t="shared" si="643"/>
        <v>16037.375</v>
      </c>
      <c r="V1891" s="12">
        <f t="shared" si="643"/>
        <v>7363.3200000000006</v>
      </c>
      <c r="W1891" s="12">
        <f t="shared" si="643"/>
        <v>45780.292000000001</v>
      </c>
      <c r="X1891" s="12">
        <f t="shared" si="643"/>
        <v>22135</v>
      </c>
      <c r="Y1891" s="12">
        <f t="shared" si="643"/>
        <v>62521.646000000001</v>
      </c>
      <c r="Z1891" s="12">
        <f t="shared" ref="Z1891:Z1902" si="644">AVERAGE(T1891:Y1891)</f>
        <v>30491.098333333332</v>
      </c>
    </row>
    <row r="1892" spans="1:26" ht="12.75" customHeight="1" x14ac:dyDescent="0.2">
      <c r="A1892" s="224" t="s">
        <v>596</v>
      </c>
      <c r="B1892" s="67"/>
      <c r="R1892" s="12">
        <f t="shared" ref="R1892:Y1892" si="645">+R1631</f>
        <v>18326.947</v>
      </c>
      <c r="S1892" s="12">
        <f t="shared" si="645"/>
        <v>8397.2119999999995</v>
      </c>
      <c r="T1892" s="12">
        <f t="shared" si="645"/>
        <v>4357.5649999999996</v>
      </c>
      <c r="U1892" s="12">
        <f t="shared" si="645"/>
        <v>3240.9450000000002</v>
      </c>
      <c r="V1892" s="12">
        <f t="shared" si="645"/>
        <v>296.85500000000002</v>
      </c>
      <c r="W1892" s="12">
        <f t="shared" si="645"/>
        <v>1035.1099999999999</v>
      </c>
      <c r="X1892" s="12">
        <f t="shared" si="645"/>
        <v>7593.3710000000001</v>
      </c>
      <c r="Y1892" s="12">
        <f t="shared" si="645"/>
        <v>2924.5460000000003</v>
      </c>
      <c r="Z1892" s="12">
        <f t="shared" si="644"/>
        <v>3241.3986666666665</v>
      </c>
    </row>
    <row r="1893" spans="1:26" x14ac:dyDescent="0.2">
      <c r="A1893" s="130" t="s">
        <v>595</v>
      </c>
      <c r="B1893" s="67"/>
      <c r="R1893" s="135">
        <f>+R1892+R1891</f>
        <v>90364.870999999999</v>
      </c>
      <c r="S1893" s="135">
        <f t="shared" ref="S1893:Y1893" si="646">+S1892+S1891</f>
        <v>73464.087</v>
      </c>
      <c r="T1893" s="135">
        <f t="shared" si="646"/>
        <v>33466.521999999997</v>
      </c>
      <c r="U1893" s="135">
        <f t="shared" si="646"/>
        <v>19278.32</v>
      </c>
      <c r="V1893" s="135">
        <f t="shared" si="646"/>
        <v>7660.1750000000011</v>
      </c>
      <c r="W1893" s="135">
        <f t="shared" si="646"/>
        <v>46815.402000000002</v>
      </c>
      <c r="X1893" s="135">
        <f t="shared" si="646"/>
        <v>29728.370999999999</v>
      </c>
      <c r="Y1893" s="135">
        <f t="shared" si="646"/>
        <v>65446.192000000003</v>
      </c>
      <c r="Z1893" s="12">
        <f t="shared" si="644"/>
        <v>33732.496999999996</v>
      </c>
    </row>
    <row r="1894" spans="1:26" x14ac:dyDescent="0.2">
      <c r="A1894" s="130" t="s">
        <v>763</v>
      </c>
      <c r="B1894" s="67"/>
      <c r="R1894" s="135">
        <f t="shared" ref="R1894:Y1894" si="647">+R1893*100/R490</f>
        <v>5.4477987220428021</v>
      </c>
      <c r="S1894" s="135">
        <f t="shared" si="647"/>
        <v>4.1237023353249045</v>
      </c>
      <c r="T1894" s="135">
        <f t="shared" si="647"/>
        <v>1.7913232494244633</v>
      </c>
      <c r="U1894" s="135">
        <f t="shared" si="647"/>
        <v>0.95317420331573333</v>
      </c>
      <c r="V1894" s="135">
        <f t="shared" si="647"/>
        <v>0.38138633254136906</v>
      </c>
      <c r="W1894" s="135">
        <f t="shared" si="647"/>
        <v>2.3026644572295369</v>
      </c>
      <c r="X1894" s="135">
        <f t="shared" si="647"/>
        <v>1.4801427447622082</v>
      </c>
      <c r="Y1894" s="135">
        <f t="shared" si="647"/>
        <v>3.3210274116146818</v>
      </c>
      <c r="Z1894" s="12">
        <f t="shared" si="644"/>
        <v>1.7049530664813322</v>
      </c>
    </row>
    <row r="1895" spans="1:26" x14ac:dyDescent="0.2">
      <c r="A1895" s="112" t="s">
        <v>600</v>
      </c>
      <c r="B1895" s="67"/>
      <c r="R1895" s="12">
        <f t="shared" ref="R1895:Y1895" si="648">+R1457</f>
        <v>6696.9059999999999</v>
      </c>
      <c r="S1895" s="12">
        <f t="shared" si="648"/>
        <v>1259.461</v>
      </c>
      <c r="T1895" s="12">
        <f t="shared" si="648"/>
        <v>687.63099999999997</v>
      </c>
      <c r="U1895" s="12">
        <f t="shared" si="648"/>
        <v>1108.181</v>
      </c>
      <c r="V1895" s="12">
        <f t="shared" si="648"/>
        <v>1230.184</v>
      </c>
      <c r="W1895" s="12">
        <f t="shared" si="648"/>
        <v>1049.0419999999999</v>
      </c>
      <c r="X1895" s="12">
        <f t="shared" si="648"/>
        <v>3174.1460000000002</v>
      </c>
      <c r="Y1895" s="12">
        <f t="shared" si="648"/>
        <v>1221.3945000000001</v>
      </c>
      <c r="Z1895" s="12">
        <f t="shared" si="644"/>
        <v>1411.7630833333333</v>
      </c>
    </row>
    <row r="1896" spans="1:26" x14ac:dyDescent="0.2">
      <c r="A1896" s="112" t="s">
        <v>599</v>
      </c>
      <c r="B1896" s="67"/>
      <c r="R1896" s="12">
        <f t="shared" ref="R1896:Y1896" si="649">+R1487</f>
        <v>3145.4360000000001</v>
      </c>
      <c r="S1896" s="12">
        <f t="shared" si="649"/>
        <v>95.372</v>
      </c>
      <c r="T1896" s="12">
        <f t="shared" si="649"/>
        <v>673.91899999999998</v>
      </c>
      <c r="U1896" s="12">
        <f t="shared" si="649"/>
        <v>497.82299999999998</v>
      </c>
      <c r="V1896" s="12">
        <f t="shared" si="649"/>
        <v>523.86900000000003</v>
      </c>
      <c r="W1896" s="12">
        <f t="shared" si="649"/>
        <v>741.91300000000001</v>
      </c>
      <c r="X1896" s="12">
        <f t="shared" si="649"/>
        <v>835.68600000000004</v>
      </c>
      <c r="Y1896" s="12">
        <f t="shared" si="649"/>
        <v>302.91230000000002</v>
      </c>
      <c r="Z1896" s="12">
        <f t="shared" si="644"/>
        <v>596.02038333333337</v>
      </c>
    </row>
    <row r="1897" spans="1:26" x14ac:dyDescent="0.2">
      <c r="A1897" s="112" t="s">
        <v>438</v>
      </c>
      <c r="B1897" s="67"/>
      <c r="R1897" s="12">
        <f t="shared" ref="R1897:Y1897" si="650">+R1548</f>
        <v>2567.0569999999998</v>
      </c>
      <c r="S1897" s="12">
        <f t="shared" si="650"/>
        <v>3086.0590000000002</v>
      </c>
      <c r="T1897" s="12">
        <f t="shared" si="650"/>
        <v>2434.4180000000001</v>
      </c>
      <c r="U1897" s="12">
        <f t="shared" si="650"/>
        <v>1809.9159999999999</v>
      </c>
      <c r="V1897" s="12">
        <f t="shared" si="650"/>
        <v>2010.0170000000001</v>
      </c>
      <c r="W1897" s="12">
        <f t="shared" si="650"/>
        <v>2139.8270000000002</v>
      </c>
      <c r="X1897" s="12">
        <f t="shared" si="650"/>
        <v>2104.6759999999999</v>
      </c>
      <c r="Y1897" s="12">
        <f t="shared" si="650"/>
        <v>1824.8648999999998</v>
      </c>
      <c r="Z1897" s="12">
        <f t="shared" si="644"/>
        <v>2053.9531499999998</v>
      </c>
    </row>
    <row r="1898" spans="1:26" x14ac:dyDescent="0.2">
      <c r="A1898" s="112" t="s">
        <v>495</v>
      </c>
      <c r="B1898" s="67"/>
      <c r="R1898" s="12">
        <f>+R1927</f>
        <v>408.089</v>
      </c>
      <c r="S1898" s="12">
        <f t="shared" ref="S1898:Y1898" si="651">+S1927</f>
        <v>374.19299999999998</v>
      </c>
      <c r="T1898" s="12">
        <f t="shared" si="651"/>
        <v>380.851</v>
      </c>
      <c r="U1898" s="12">
        <f t="shared" si="651"/>
        <v>329.05900000000003</v>
      </c>
      <c r="V1898" s="12">
        <f t="shared" si="651"/>
        <v>409.61700000000002</v>
      </c>
      <c r="W1898" s="12">
        <f t="shared" si="651"/>
        <v>430.83499999999998</v>
      </c>
      <c r="X1898" s="12">
        <f t="shared" si="651"/>
        <v>215.86</v>
      </c>
      <c r="Y1898" s="12">
        <f t="shared" si="651"/>
        <v>178.66170000000002</v>
      </c>
      <c r="Z1898" s="12">
        <f t="shared" si="644"/>
        <v>324.14728333333341</v>
      </c>
    </row>
    <row r="1899" spans="1:26" x14ac:dyDescent="0.2">
      <c r="A1899" s="130" t="s">
        <v>598</v>
      </c>
      <c r="B1899" s="67"/>
      <c r="R1899" s="12">
        <f>SUM(R1895:R1898)</f>
        <v>12817.488000000001</v>
      </c>
      <c r="S1899" s="12">
        <f t="shared" ref="S1899:Y1899" si="652">SUM(S1895:S1898)</f>
        <v>4815.085</v>
      </c>
      <c r="T1899" s="12">
        <f t="shared" si="652"/>
        <v>4176.8189999999995</v>
      </c>
      <c r="U1899" s="12">
        <f t="shared" si="652"/>
        <v>3744.9790000000003</v>
      </c>
      <c r="V1899" s="12">
        <f t="shared" si="652"/>
        <v>4173.6869999999999</v>
      </c>
      <c r="W1899" s="12">
        <f t="shared" si="652"/>
        <v>4361.6170000000002</v>
      </c>
      <c r="X1899" s="12">
        <f t="shared" si="652"/>
        <v>6330.3679999999995</v>
      </c>
      <c r="Y1899" s="12">
        <f t="shared" si="652"/>
        <v>3527.8334</v>
      </c>
      <c r="Z1899" s="12">
        <f t="shared" si="644"/>
        <v>4385.8838999999998</v>
      </c>
    </row>
    <row r="1900" spans="1:26" x14ac:dyDescent="0.2">
      <c r="A1900" s="130" t="s">
        <v>764</v>
      </c>
      <c r="B1900" s="67"/>
      <c r="R1900" s="22">
        <f t="shared" ref="R1900:Y1900" si="653">+R1899*100/R136</f>
        <v>0.58330404105954603</v>
      </c>
      <c r="S1900" s="22">
        <f t="shared" si="653"/>
        <v>0.20019578511118466</v>
      </c>
      <c r="T1900" s="22">
        <f t="shared" si="653"/>
        <v>0.16635676050279596</v>
      </c>
      <c r="U1900" s="22">
        <f t="shared" si="653"/>
        <v>0.13560264761580604</v>
      </c>
      <c r="V1900" s="22">
        <f t="shared" si="653"/>
        <v>0.15023795459478606</v>
      </c>
      <c r="W1900" s="22">
        <f t="shared" si="653"/>
        <v>0.1560802384422669</v>
      </c>
      <c r="X1900" s="22">
        <f t="shared" si="653"/>
        <v>0.23124952967383655</v>
      </c>
      <c r="Y1900" s="22">
        <f t="shared" si="653"/>
        <v>0.13090082050638896</v>
      </c>
      <c r="Z1900" s="12">
        <f t="shared" si="644"/>
        <v>0.16173799188931343</v>
      </c>
    </row>
    <row r="1901" spans="1:26" x14ac:dyDescent="0.2">
      <c r="A1901" s="130" t="s">
        <v>765</v>
      </c>
      <c r="B1901" s="67"/>
      <c r="R1901" s="22">
        <f t="shared" ref="R1901:Y1901" si="654">+R1899*100/R490</f>
        <v>0.77272389119217533</v>
      </c>
      <c r="S1901" s="22">
        <f t="shared" si="654"/>
        <v>0.27028141327459659</v>
      </c>
      <c r="T1901" s="22">
        <f t="shared" si="654"/>
        <v>0.22356768902779434</v>
      </c>
      <c r="U1901" s="22">
        <f t="shared" si="654"/>
        <v>0.18516226386734694</v>
      </c>
      <c r="V1901" s="22">
        <f t="shared" si="654"/>
        <v>0.20780036723777054</v>
      </c>
      <c r="W1901" s="22">
        <f t="shared" si="654"/>
        <v>0.21453068889482402</v>
      </c>
      <c r="X1901" s="22">
        <f t="shared" si="654"/>
        <v>0.31518202820043012</v>
      </c>
      <c r="Y1901" s="22">
        <f t="shared" si="654"/>
        <v>0.17901777119453829</v>
      </c>
      <c r="Z1901" s="12">
        <f t="shared" si="644"/>
        <v>0.22087680140378399</v>
      </c>
    </row>
    <row r="1902" spans="1:26" x14ac:dyDescent="0.2">
      <c r="A1902" s="130" t="s">
        <v>606</v>
      </c>
      <c r="B1902" s="67"/>
      <c r="R1902" s="135">
        <f>+R1899+R1893</f>
        <v>103182.359</v>
      </c>
      <c r="S1902" s="135">
        <f t="shared" ref="S1902:Y1902" si="655">+S1899+S1893</f>
        <v>78279.172000000006</v>
      </c>
      <c r="T1902" s="135">
        <f t="shared" si="655"/>
        <v>37643.341</v>
      </c>
      <c r="U1902" s="135">
        <f t="shared" si="655"/>
        <v>23023.298999999999</v>
      </c>
      <c r="V1902" s="135">
        <f t="shared" si="655"/>
        <v>11833.862000000001</v>
      </c>
      <c r="W1902" s="135">
        <f t="shared" si="655"/>
        <v>51177.019</v>
      </c>
      <c r="X1902" s="135">
        <f t="shared" si="655"/>
        <v>36058.739000000001</v>
      </c>
      <c r="Y1902" s="135">
        <f t="shared" si="655"/>
        <v>68974.025399999999</v>
      </c>
      <c r="Z1902" s="12">
        <f t="shared" si="644"/>
        <v>38118.380899999996</v>
      </c>
    </row>
    <row r="1903" spans="1:26" x14ac:dyDescent="0.2">
      <c r="A1903" s="112"/>
      <c r="B1903" s="67"/>
    </row>
    <row r="1904" spans="1:26" x14ac:dyDescent="0.2">
      <c r="A1904" s="130" t="s">
        <v>614</v>
      </c>
      <c r="B1904" s="67" t="s">
        <v>613</v>
      </c>
      <c r="R1904" s="12"/>
      <c r="S1904" s="12"/>
      <c r="T1904" s="12"/>
      <c r="U1904" s="12"/>
      <c r="V1904" s="12"/>
      <c r="W1904" s="12"/>
      <c r="X1904" s="12"/>
      <c r="Y1904" s="12"/>
    </row>
    <row r="1905" spans="1:26" x14ac:dyDescent="0.2">
      <c r="A1905" s="112" t="s">
        <v>597</v>
      </c>
      <c r="B1905" s="67"/>
      <c r="R1905" s="12">
        <f t="shared" ref="R1905:Y1905" si="656">+R1621</f>
        <v>9997.4189999999999</v>
      </c>
      <c r="S1905" s="12">
        <f t="shared" si="656"/>
        <v>12738.964</v>
      </c>
      <c r="T1905" s="12">
        <f t="shared" si="656"/>
        <v>11336.519999999999</v>
      </c>
      <c r="U1905" s="12">
        <f t="shared" si="656"/>
        <v>12256.214</v>
      </c>
      <c r="V1905" s="12">
        <f t="shared" si="656"/>
        <v>3112.5589999999997</v>
      </c>
      <c r="W1905" s="12">
        <f t="shared" si="656"/>
        <v>10594.002</v>
      </c>
      <c r="X1905" s="12">
        <f t="shared" si="656"/>
        <v>3794.8449999999998</v>
      </c>
      <c r="Y1905" s="12">
        <f t="shared" si="656"/>
        <v>4851.0160000000005</v>
      </c>
      <c r="Z1905" s="12">
        <f>AVERAGE(T1905:Y1905)</f>
        <v>7657.5260000000007</v>
      </c>
    </row>
    <row r="1906" spans="1:26" ht="12" customHeight="1" x14ac:dyDescent="0.2">
      <c r="A1906" s="224" t="s">
        <v>596</v>
      </c>
      <c r="B1906" s="67"/>
      <c r="R1906" s="12">
        <f t="shared" ref="R1906:Y1906" si="657">+R1629</f>
        <v>541.03700000000003</v>
      </c>
      <c r="S1906" s="12">
        <f t="shared" si="657"/>
        <v>1021.355</v>
      </c>
      <c r="T1906" s="12">
        <f t="shared" si="657"/>
        <v>1643.3779999999999</v>
      </c>
      <c r="U1906" s="12">
        <f t="shared" si="657"/>
        <v>1314.2629999999999</v>
      </c>
      <c r="V1906" s="12">
        <f t="shared" si="657"/>
        <v>4432.7830000000004</v>
      </c>
      <c r="W1906" s="12">
        <f t="shared" si="657"/>
        <v>2335.6030000000001</v>
      </c>
      <c r="X1906" s="12">
        <f t="shared" si="657"/>
        <v>1008.067</v>
      </c>
      <c r="Y1906" s="12">
        <f t="shared" si="657"/>
        <v>2206.346</v>
      </c>
      <c r="Z1906" s="12">
        <f t="shared" ref="Z1906:Z1916" si="658">AVERAGE(T1906:Y1906)</f>
        <v>2156.7400000000002</v>
      </c>
    </row>
    <row r="1907" spans="1:26" x14ac:dyDescent="0.2">
      <c r="A1907" s="130" t="s">
        <v>595</v>
      </c>
      <c r="B1907" s="67"/>
      <c r="R1907" s="135">
        <f>+R1906+R1905</f>
        <v>10538.456</v>
      </c>
      <c r="S1907" s="135">
        <f t="shared" ref="S1907:Y1907" si="659">+S1906+S1905</f>
        <v>13760.319</v>
      </c>
      <c r="T1907" s="135">
        <f t="shared" si="659"/>
        <v>12979.897999999999</v>
      </c>
      <c r="U1907" s="135">
        <f t="shared" si="659"/>
        <v>13570.476999999999</v>
      </c>
      <c r="V1907" s="135">
        <f t="shared" si="659"/>
        <v>7545.3420000000006</v>
      </c>
      <c r="W1907" s="135">
        <f t="shared" si="659"/>
        <v>12929.605</v>
      </c>
      <c r="X1907" s="135">
        <f t="shared" si="659"/>
        <v>4802.9120000000003</v>
      </c>
      <c r="Y1907" s="135">
        <f t="shared" si="659"/>
        <v>7057.362000000001</v>
      </c>
      <c r="Z1907" s="12">
        <f t="shared" si="658"/>
        <v>9814.2659999999996</v>
      </c>
    </row>
    <row r="1908" spans="1:26" x14ac:dyDescent="0.2">
      <c r="A1908" s="130" t="s">
        <v>763</v>
      </c>
      <c r="B1908" s="67"/>
      <c r="R1908" s="136">
        <f t="shared" ref="R1908:Y1908" si="660">+R1907*100/R465</f>
        <v>4.9640856547994767</v>
      </c>
      <c r="S1908" s="136">
        <f t="shared" si="660"/>
        <v>6.0178339798564675</v>
      </c>
      <c r="T1908" s="136">
        <f t="shared" si="660"/>
        <v>5.3835266109230862</v>
      </c>
      <c r="U1908" s="136">
        <f t="shared" si="660"/>
        <v>5.2813481947920033</v>
      </c>
      <c r="V1908" s="136">
        <f t="shared" si="660"/>
        <v>2.821163186330411</v>
      </c>
      <c r="W1908" s="136">
        <f t="shared" si="660"/>
        <v>4.5406227831742489</v>
      </c>
      <c r="X1908" s="136">
        <f t="shared" si="660"/>
        <v>1.6430885019328796</v>
      </c>
      <c r="Y1908" s="136">
        <f t="shared" si="660"/>
        <v>2.5005977457861936</v>
      </c>
      <c r="Z1908" s="12">
        <f t="shared" si="658"/>
        <v>3.6950578371564706</v>
      </c>
    </row>
    <row r="1909" spans="1:26" x14ac:dyDescent="0.2">
      <c r="A1909" s="112" t="s">
        <v>600</v>
      </c>
      <c r="B1909" s="67"/>
      <c r="R1909" s="12">
        <f t="shared" ref="R1909:Y1909" si="661">+R1447</f>
        <v>44519.55</v>
      </c>
      <c r="S1909" s="12">
        <f t="shared" si="661"/>
        <v>45793.044000000002</v>
      </c>
      <c r="T1909" s="12">
        <f t="shared" si="661"/>
        <v>69267.61</v>
      </c>
      <c r="U1909" s="12">
        <f t="shared" si="661"/>
        <v>77136.536999999997</v>
      </c>
      <c r="V1909" s="12">
        <f t="shared" si="661"/>
        <v>84699.362999999998</v>
      </c>
      <c r="W1909" s="12">
        <f t="shared" si="661"/>
        <v>81693.409</v>
      </c>
      <c r="X1909" s="12">
        <f t="shared" si="661"/>
        <v>94877.737999999998</v>
      </c>
      <c r="Y1909" s="12">
        <f t="shared" si="661"/>
        <v>93067.32220000001</v>
      </c>
      <c r="Z1909" s="12">
        <f t="shared" si="658"/>
        <v>83456.996533333338</v>
      </c>
    </row>
    <row r="1910" spans="1:26" x14ac:dyDescent="0.2">
      <c r="A1910" s="112" t="s">
        <v>599</v>
      </c>
      <c r="B1910" s="67"/>
      <c r="R1910" s="12">
        <f t="shared" ref="R1910:Y1910" si="662">+R1477</f>
        <v>1101.481</v>
      </c>
      <c r="S1910" s="12">
        <f t="shared" si="662"/>
        <v>516.471</v>
      </c>
      <c r="T1910" s="12">
        <f t="shared" si="662"/>
        <v>2514.64</v>
      </c>
      <c r="U1910" s="12">
        <f t="shared" si="662"/>
        <v>1796.038</v>
      </c>
      <c r="V1910" s="12">
        <f t="shared" si="662"/>
        <v>3179.6379999999999</v>
      </c>
      <c r="W1910" s="12">
        <f t="shared" si="662"/>
        <v>1427.3879999999999</v>
      </c>
      <c r="X1910" s="12">
        <f t="shared" si="662"/>
        <v>7119.2049999999999</v>
      </c>
      <c r="Y1910" s="12">
        <f t="shared" si="662"/>
        <v>7710.5014000000001</v>
      </c>
      <c r="Z1910" s="12">
        <f t="shared" si="658"/>
        <v>3957.9017333333336</v>
      </c>
    </row>
    <row r="1911" spans="1:26" x14ac:dyDescent="0.2">
      <c r="A1911" s="112" t="s">
        <v>438</v>
      </c>
      <c r="B1911" s="67"/>
      <c r="R1911" s="12">
        <f t="shared" ref="R1911:Y1911" si="663">+R1538</f>
        <v>1162.076</v>
      </c>
      <c r="S1911" s="12">
        <f t="shared" si="663"/>
        <v>1060.992</v>
      </c>
      <c r="T1911" s="12">
        <f t="shared" si="663"/>
        <v>1372.143</v>
      </c>
      <c r="U1911" s="12">
        <f t="shared" si="663"/>
        <v>2106.2800000000002</v>
      </c>
      <c r="V1911" s="12">
        <f t="shared" si="663"/>
        <v>1561.675</v>
      </c>
      <c r="W1911" s="12">
        <f t="shared" si="663"/>
        <v>2092.5219999999999</v>
      </c>
      <c r="X1911" s="12">
        <f t="shared" si="663"/>
        <v>1792.7940000000001</v>
      </c>
      <c r="Y1911" s="12">
        <f t="shared" si="663"/>
        <v>1545.298</v>
      </c>
      <c r="Z1911" s="12">
        <f t="shared" si="658"/>
        <v>1745.118666666667</v>
      </c>
    </row>
    <row r="1912" spans="1:26" x14ac:dyDescent="0.2">
      <c r="A1912" s="112" t="s">
        <v>495</v>
      </c>
      <c r="B1912" s="67"/>
      <c r="R1912" s="12">
        <f>+R1568</f>
        <v>875.31899999999996</v>
      </c>
      <c r="S1912" s="12">
        <f t="shared" ref="S1912:Y1912" si="664">+S1568</f>
        <v>728.13400000000001</v>
      </c>
      <c r="T1912" s="12">
        <f t="shared" si="664"/>
        <v>771.76199999999994</v>
      </c>
      <c r="U1912" s="12">
        <f t="shared" si="664"/>
        <v>755.29200000000003</v>
      </c>
      <c r="V1912" s="12">
        <f t="shared" si="664"/>
        <v>880.38800000000003</v>
      </c>
      <c r="W1912" s="12">
        <f t="shared" si="664"/>
        <v>940.44500000000005</v>
      </c>
      <c r="X1912" s="12">
        <f t="shared" si="664"/>
        <v>1331.9110000000001</v>
      </c>
      <c r="Y1912" s="12">
        <f t="shared" si="664"/>
        <v>1046.585</v>
      </c>
      <c r="Z1912" s="12">
        <f t="shared" si="658"/>
        <v>954.39716666666675</v>
      </c>
    </row>
    <row r="1913" spans="1:26" x14ac:dyDescent="0.2">
      <c r="A1913" s="130" t="s">
        <v>598</v>
      </c>
      <c r="B1913" s="67"/>
      <c r="R1913" s="135">
        <f>SUM(R1909:R1912)</f>
        <v>47658.426000000007</v>
      </c>
      <c r="S1913" s="135">
        <f t="shared" ref="S1913:Y1913" si="665">SUM(S1909:S1912)</f>
        <v>48098.640999999996</v>
      </c>
      <c r="T1913" s="135">
        <f t="shared" si="665"/>
        <v>73926.154999999999</v>
      </c>
      <c r="U1913" s="135">
        <f t="shared" si="665"/>
        <v>81794.146999999997</v>
      </c>
      <c r="V1913" s="135">
        <f t="shared" si="665"/>
        <v>90321.064000000013</v>
      </c>
      <c r="W1913" s="135">
        <f t="shared" si="665"/>
        <v>86153.76400000001</v>
      </c>
      <c r="X1913" s="135">
        <f t="shared" si="665"/>
        <v>105121.64799999999</v>
      </c>
      <c r="Y1913" s="135">
        <f t="shared" si="665"/>
        <v>103369.7066</v>
      </c>
      <c r="Z1913" s="12">
        <f t="shared" si="658"/>
        <v>90114.414099999995</v>
      </c>
    </row>
    <row r="1914" spans="1:26" x14ac:dyDescent="0.2">
      <c r="A1914" s="130" t="s">
        <v>764</v>
      </c>
      <c r="B1914" s="67"/>
      <c r="R1914" s="135">
        <f t="shared" ref="R1914:Y1914" si="666">+R1913*100/R111</f>
        <v>10.722263943790624</v>
      </c>
      <c r="S1914" s="135">
        <f t="shared" si="666"/>
        <v>10.004022729116272</v>
      </c>
      <c r="T1914" s="135">
        <f t="shared" si="666"/>
        <v>14.922427801204272</v>
      </c>
      <c r="U1914" s="135">
        <f t="shared" si="666"/>
        <v>15.642496897094455</v>
      </c>
      <c r="V1914" s="135">
        <f t="shared" si="666"/>
        <v>16.399916476165753</v>
      </c>
      <c r="W1914" s="135">
        <f t="shared" si="666"/>
        <v>14.831160085178613</v>
      </c>
      <c r="X1914" s="135">
        <f t="shared" si="666"/>
        <v>16.666188081452496</v>
      </c>
      <c r="Y1914" s="135">
        <f t="shared" si="666"/>
        <v>16.632829149771513</v>
      </c>
      <c r="Z1914" s="12">
        <f t="shared" si="658"/>
        <v>15.849169748477848</v>
      </c>
    </row>
    <row r="1915" spans="1:26" x14ac:dyDescent="0.2">
      <c r="A1915" s="130" t="s">
        <v>765</v>
      </c>
      <c r="B1915" s="67"/>
      <c r="R1915" s="135">
        <f t="shared" ref="R1915:Y1915" si="667">+R1913*100/R465</f>
        <v>22.449257162237277</v>
      </c>
      <c r="S1915" s="135">
        <f t="shared" si="667"/>
        <v>21.035096366204698</v>
      </c>
      <c r="T1915" s="135">
        <f t="shared" si="667"/>
        <v>30.661521584046717</v>
      </c>
      <c r="U1915" s="135">
        <f t="shared" si="667"/>
        <v>31.832585590248723</v>
      </c>
      <c r="V1915" s="135">
        <f t="shared" si="667"/>
        <v>33.770564767904887</v>
      </c>
      <c r="W1915" s="135">
        <f t="shared" si="667"/>
        <v>30.255506156190958</v>
      </c>
      <c r="X1915" s="135">
        <f t="shared" si="667"/>
        <v>35.962385139064686</v>
      </c>
      <c r="Y1915" s="135">
        <f t="shared" si="667"/>
        <v>36.626441339772597</v>
      </c>
      <c r="Z1915" s="12">
        <f t="shared" si="658"/>
        <v>33.18483409620476</v>
      </c>
    </row>
    <row r="1916" spans="1:26" x14ac:dyDescent="0.2">
      <c r="A1916" s="130" t="s">
        <v>606</v>
      </c>
      <c r="B1916" s="67"/>
      <c r="R1916" s="135">
        <f t="shared" ref="R1916:Y1916" si="668">+R1913+R1907</f>
        <v>58196.882000000005</v>
      </c>
      <c r="S1916" s="135">
        <f t="shared" si="668"/>
        <v>61858.959999999992</v>
      </c>
      <c r="T1916" s="135">
        <f t="shared" si="668"/>
        <v>86906.053</v>
      </c>
      <c r="U1916" s="135">
        <f t="shared" si="668"/>
        <v>95364.623999999996</v>
      </c>
      <c r="V1916" s="135">
        <f t="shared" si="668"/>
        <v>97866.406000000017</v>
      </c>
      <c r="W1916" s="135">
        <f t="shared" si="668"/>
        <v>99083.369000000006</v>
      </c>
      <c r="X1916" s="135">
        <f t="shared" si="668"/>
        <v>109924.55999999998</v>
      </c>
      <c r="Y1916" s="135">
        <f t="shared" si="668"/>
        <v>110427.0686</v>
      </c>
      <c r="Z1916" s="12">
        <f t="shared" si="658"/>
        <v>99928.680099999998</v>
      </c>
    </row>
    <row r="1917" spans="1:26" x14ac:dyDescent="0.2">
      <c r="A1917" s="130"/>
      <c r="B1917" s="67"/>
      <c r="R1917" s="135"/>
      <c r="S1917" s="135"/>
      <c r="T1917" s="135"/>
      <c r="U1917" s="135"/>
      <c r="V1917" s="135"/>
      <c r="W1917" s="135"/>
      <c r="X1917" s="135"/>
      <c r="Y1917" s="135"/>
    </row>
    <row r="1918" spans="1:26" x14ac:dyDescent="0.2">
      <c r="A1918" s="130"/>
      <c r="B1918" s="67"/>
      <c r="R1918" s="135"/>
      <c r="S1918" s="135"/>
      <c r="T1918" s="135"/>
      <c r="U1918" s="135"/>
      <c r="V1918" s="135"/>
      <c r="W1918" s="135"/>
      <c r="X1918" s="135"/>
      <c r="Y1918" s="135"/>
    </row>
    <row r="1919" spans="1:26" x14ac:dyDescent="0.2">
      <c r="A1919" s="227" t="s">
        <v>434</v>
      </c>
      <c r="B1919" s="67"/>
      <c r="R1919" s="135"/>
      <c r="S1919" s="135"/>
      <c r="T1919" s="135"/>
      <c r="U1919" s="135"/>
      <c r="V1919" s="135"/>
      <c r="W1919" s="135"/>
      <c r="X1919" s="135"/>
      <c r="Y1919" s="135"/>
    </row>
    <row r="1920" spans="1:26" x14ac:dyDescent="0.2">
      <c r="A1920" s="223" t="s">
        <v>3</v>
      </c>
      <c r="B1920" s="67"/>
      <c r="R1920" s="12">
        <f t="shared" ref="R1920:Y1920" si="669">+R1583</f>
        <v>4246.5690000000013</v>
      </c>
      <c r="S1920" s="12">
        <f t="shared" si="669"/>
        <v>3746.3850000000007</v>
      </c>
      <c r="T1920" s="12">
        <f t="shared" si="669"/>
        <v>3476.4840000000004</v>
      </c>
      <c r="U1920" s="12">
        <f t="shared" si="669"/>
        <v>3877.7239999999997</v>
      </c>
      <c r="V1920" s="12">
        <f t="shared" si="669"/>
        <v>3629.0219999999999</v>
      </c>
      <c r="W1920" s="12">
        <f t="shared" si="669"/>
        <v>4551.0659999999998</v>
      </c>
      <c r="X1920" s="12">
        <f t="shared" si="669"/>
        <v>5162.1259999999993</v>
      </c>
      <c r="Y1920" s="12">
        <f t="shared" si="669"/>
        <v>3812.9085999999993</v>
      </c>
    </row>
    <row r="1921" spans="1:25" x14ac:dyDescent="0.2">
      <c r="A1921" s="227" t="s">
        <v>308</v>
      </c>
      <c r="B1921" s="67"/>
      <c r="R1921" s="135"/>
      <c r="S1921" s="135"/>
      <c r="T1921" s="135"/>
      <c r="U1921" s="135"/>
      <c r="V1921" s="135"/>
      <c r="W1921" s="135"/>
      <c r="X1921" s="135"/>
      <c r="Y1921" s="135"/>
    </row>
    <row r="1922" spans="1:25" x14ac:dyDescent="0.2">
      <c r="A1922" s="222" t="s">
        <v>171</v>
      </c>
      <c r="B1922" s="131" t="s">
        <v>191</v>
      </c>
      <c r="R1922" s="12">
        <f t="shared" ref="R1922:Y1922" si="670">+R1556</f>
        <v>169.75399999999999</v>
      </c>
      <c r="S1922" s="12">
        <f t="shared" si="670"/>
        <v>207.48599999999999</v>
      </c>
      <c r="T1922" s="12">
        <f t="shared" si="670"/>
        <v>186.673</v>
      </c>
      <c r="U1922" s="12">
        <f t="shared" si="670"/>
        <v>163.49299999999999</v>
      </c>
      <c r="V1922" s="12">
        <f t="shared" si="670"/>
        <v>140.63800000000001</v>
      </c>
      <c r="W1922" s="12">
        <f t="shared" si="670"/>
        <v>126.74299999999999</v>
      </c>
      <c r="X1922" s="12">
        <f t="shared" si="670"/>
        <v>134.93899999999999</v>
      </c>
      <c r="Y1922" s="12">
        <f t="shared" si="670"/>
        <v>137.15720000000002</v>
      </c>
    </row>
    <row r="1923" spans="1:25" x14ac:dyDescent="0.2">
      <c r="A1923" s="222" t="s">
        <v>767</v>
      </c>
      <c r="B1923" s="131" t="s">
        <v>192</v>
      </c>
      <c r="R1923" s="12">
        <f>+R1557</f>
        <v>3.3050000000000002</v>
      </c>
      <c r="S1923" s="12">
        <f t="shared" ref="S1923:Y1923" si="671">+S1557</f>
        <v>17.326000000000001</v>
      </c>
      <c r="T1923" s="12">
        <f t="shared" si="671"/>
        <v>19.681999999999999</v>
      </c>
      <c r="U1923" s="12">
        <f t="shared" si="671"/>
        <v>22.983000000000001</v>
      </c>
      <c r="V1923" s="12">
        <f t="shared" si="671"/>
        <v>17.452000000000002</v>
      </c>
      <c r="W1923" s="12">
        <f t="shared" si="671"/>
        <v>15.63</v>
      </c>
      <c r="X1923" s="12">
        <f t="shared" si="671"/>
        <v>23.446999999999999</v>
      </c>
      <c r="Y1923" s="12">
        <f t="shared" si="671"/>
        <v>12.677</v>
      </c>
    </row>
    <row r="1924" spans="1:25" x14ac:dyDescent="0.2">
      <c r="A1924" s="222" t="s">
        <v>173</v>
      </c>
      <c r="B1924" s="131" t="s">
        <v>193</v>
      </c>
      <c r="R1924" s="12">
        <f>+R1558</f>
        <v>2001.1510000000001</v>
      </c>
      <c r="S1924" s="12">
        <f t="shared" ref="S1924:Y1924" si="672">+S1558</f>
        <v>1652.79</v>
      </c>
      <c r="T1924" s="12">
        <f t="shared" si="672"/>
        <v>1499.268</v>
      </c>
      <c r="U1924" s="12">
        <f t="shared" si="672"/>
        <v>1663.7349999999999</v>
      </c>
      <c r="V1924" s="12">
        <f t="shared" si="672"/>
        <v>1168.6769999999999</v>
      </c>
      <c r="W1924" s="12">
        <f t="shared" si="672"/>
        <v>1321.5440000000001</v>
      </c>
      <c r="X1924" s="12">
        <f t="shared" si="672"/>
        <v>2669.3890000000001</v>
      </c>
      <c r="Y1924" s="12">
        <f t="shared" si="672"/>
        <v>1585.4458999999999</v>
      </c>
    </row>
    <row r="1925" spans="1:25" ht="25.5" x14ac:dyDescent="0.2">
      <c r="A1925" s="222" t="s">
        <v>403</v>
      </c>
      <c r="B1925" s="131" t="s">
        <v>353</v>
      </c>
      <c r="R1925" s="12">
        <f t="shared" ref="R1925:Y1926" si="673">+R1567</f>
        <v>29.134</v>
      </c>
      <c r="S1925" s="12">
        <f t="shared" si="673"/>
        <v>37.051000000000002</v>
      </c>
      <c r="T1925" s="12">
        <f t="shared" si="673"/>
        <v>37.457000000000001</v>
      </c>
      <c r="U1925" s="12">
        <f t="shared" si="673"/>
        <v>26.433</v>
      </c>
      <c r="V1925" s="12">
        <f t="shared" si="673"/>
        <v>106.56100000000001</v>
      </c>
      <c r="W1925" s="12">
        <f t="shared" si="673"/>
        <v>30.507000000000001</v>
      </c>
      <c r="X1925" s="12">
        <f t="shared" si="673"/>
        <v>36.808999999999997</v>
      </c>
      <c r="Y1925" s="12">
        <f t="shared" si="673"/>
        <v>15.9367</v>
      </c>
    </row>
    <row r="1926" spans="1:25" ht="38.25" x14ac:dyDescent="0.2">
      <c r="A1926" s="222" t="s">
        <v>404</v>
      </c>
      <c r="B1926" s="131" t="s">
        <v>195</v>
      </c>
      <c r="R1926" s="12">
        <f t="shared" si="673"/>
        <v>875.31899999999996</v>
      </c>
      <c r="S1926" s="12">
        <f t="shared" si="673"/>
        <v>728.13400000000001</v>
      </c>
      <c r="T1926" s="12">
        <f t="shared" si="673"/>
        <v>771.76199999999994</v>
      </c>
      <c r="U1926" s="12">
        <f t="shared" si="673"/>
        <v>755.29200000000003</v>
      </c>
      <c r="V1926" s="12">
        <f t="shared" si="673"/>
        <v>880.38800000000003</v>
      </c>
      <c r="W1926" s="12">
        <f t="shared" si="673"/>
        <v>940.44500000000005</v>
      </c>
      <c r="X1926" s="12">
        <f t="shared" si="673"/>
        <v>1331.9110000000001</v>
      </c>
      <c r="Y1926" s="12">
        <f t="shared" si="673"/>
        <v>1046.585</v>
      </c>
    </row>
    <row r="1927" spans="1:25" x14ac:dyDescent="0.2">
      <c r="A1927" s="222" t="s">
        <v>406</v>
      </c>
      <c r="B1927" s="131" t="s">
        <v>205</v>
      </c>
      <c r="R1927" s="12">
        <f t="shared" ref="R1927:Y1927" si="674">+R1578</f>
        <v>408.089</v>
      </c>
      <c r="S1927" s="12">
        <f t="shared" si="674"/>
        <v>374.19299999999998</v>
      </c>
      <c r="T1927" s="12">
        <f t="shared" si="674"/>
        <v>380.851</v>
      </c>
      <c r="U1927" s="12">
        <f t="shared" si="674"/>
        <v>329.05900000000003</v>
      </c>
      <c r="V1927" s="12">
        <f t="shared" si="674"/>
        <v>409.61700000000002</v>
      </c>
      <c r="W1927" s="12">
        <f t="shared" si="674"/>
        <v>430.83499999999998</v>
      </c>
      <c r="X1927" s="12">
        <f t="shared" si="674"/>
        <v>215.86</v>
      </c>
      <c r="Y1927" s="12">
        <f t="shared" si="674"/>
        <v>178.66170000000002</v>
      </c>
    </row>
    <row r="1928" spans="1:25" x14ac:dyDescent="0.2">
      <c r="A1928" s="112"/>
      <c r="B1928" s="67"/>
    </row>
    <row r="1929" spans="1:25" x14ac:dyDescent="0.2">
      <c r="A1929" s="130"/>
      <c r="B1929" s="67"/>
      <c r="R1929" s="135"/>
      <c r="S1929" s="135"/>
      <c r="T1929" s="135"/>
      <c r="U1929" s="135"/>
      <c r="V1929" s="135"/>
      <c r="W1929" s="135"/>
      <c r="X1929" s="135"/>
      <c r="Y1929" s="135"/>
    </row>
    <row r="1930" spans="1:25" x14ac:dyDescent="0.2">
      <c r="A1930" s="130"/>
      <c r="B1930" s="67"/>
      <c r="R1930" s="135"/>
      <c r="S1930" s="135"/>
      <c r="T1930" s="135"/>
      <c r="U1930" s="135"/>
      <c r="V1930" s="135"/>
      <c r="W1930" s="135"/>
      <c r="X1930" s="135"/>
      <c r="Y1930" s="135"/>
    </row>
    <row r="1931" spans="1:25" x14ac:dyDescent="0.2">
      <c r="A1931" s="130" t="s">
        <v>610</v>
      </c>
      <c r="B1931" s="67"/>
    </row>
    <row r="1932" spans="1:25" x14ac:dyDescent="0.2">
      <c r="A1932" s="112"/>
      <c r="B1932" s="233" t="s">
        <v>611</v>
      </c>
      <c r="C1932" s="234" t="s">
        <v>602</v>
      </c>
      <c r="D1932" s="234"/>
      <c r="E1932" s="234"/>
      <c r="F1932" s="234" t="s">
        <v>603</v>
      </c>
      <c r="G1932" s="234"/>
      <c r="H1932" s="234"/>
      <c r="I1932" s="234"/>
      <c r="J1932" s="234"/>
      <c r="K1932" s="234" t="s">
        <v>606</v>
      </c>
      <c r="V1932" s="3"/>
      <c r="X1932" s="4"/>
    </row>
    <row r="1933" spans="1:25" x14ac:dyDescent="0.2">
      <c r="A1933" s="229" t="s">
        <v>601</v>
      </c>
      <c r="B1933" s="235"/>
      <c r="C1933" s="234" t="s">
        <v>401</v>
      </c>
      <c r="D1933" s="234" t="s">
        <v>402</v>
      </c>
      <c r="E1933" s="234" t="s">
        <v>3</v>
      </c>
      <c r="F1933" s="234" t="s">
        <v>604</v>
      </c>
      <c r="G1933" s="234" t="s">
        <v>605</v>
      </c>
      <c r="H1933" s="234" t="s">
        <v>438</v>
      </c>
      <c r="I1933" s="234" t="s">
        <v>434</v>
      </c>
      <c r="J1933" s="234" t="s">
        <v>3</v>
      </c>
      <c r="K1933" s="234"/>
      <c r="V1933" s="3"/>
      <c r="X1933" s="4"/>
    </row>
    <row r="1934" spans="1:25" x14ac:dyDescent="0.2">
      <c r="A1934" s="123" t="s">
        <v>413</v>
      </c>
      <c r="B1934" s="236" t="s">
        <v>421</v>
      </c>
      <c r="C1934" s="237">
        <f t="shared" ref="C1934:C1941" si="675">+Y1347</f>
        <v>7706.3139999999994</v>
      </c>
      <c r="D1934" s="237">
        <f t="shared" ref="D1934:D1941" si="676">+Y1377</f>
        <v>155.56</v>
      </c>
      <c r="E1934" s="237">
        <f>+D1934+C1934</f>
        <v>7861.8739999999998</v>
      </c>
      <c r="F1934" s="237">
        <f t="shared" ref="F1934:F1941" si="677">+Y1438</f>
        <v>1791.9457</v>
      </c>
      <c r="G1934" s="237">
        <f t="shared" ref="G1934:G1941" si="678">+Y1468</f>
        <v>172.67690000000002</v>
      </c>
      <c r="H1934" s="237">
        <f t="shared" ref="H1934:H1941" si="679">+Y1529</f>
        <v>8172.0339000000004</v>
      </c>
      <c r="I1934" s="237">
        <f t="shared" ref="I1934:I1941" si="680">+Y1559</f>
        <v>734.48069999999996</v>
      </c>
      <c r="J1934" s="237">
        <f>SUM(F1934:I1934)</f>
        <v>10871.137200000001</v>
      </c>
      <c r="K1934" s="237">
        <f t="shared" ref="K1934:K1941" si="681">+J1934+E1934</f>
        <v>18733.011200000001</v>
      </c>
      <c r="V1934" s="3"/>
      <c r="X1934" s="4"/>
    </row>
    <row r="1935" spans="1:25" ht="25.5" x14ac:dyDescent="0.2">
      <c r="A1935" s="123" t="s">
        <v>414</v>
      </c>
      <c r="B1935" s="236" t="s">
        <v>422</v>
      </c>
      <c r="C1935" s="237">
        <f t="shared" si="675"/>
        <v>230.49699999999999</v>
      </c>
      <c r="D1935" s="237">
        <f t="shared" si="676"/>
        <v>0</v>
      </c>
      <c r="E1935" s="237">
        <f t="shared" ref="E1935:E1941" si="682">+D1935+C1935</f>
        <v>230.49699999999999</v>
      </c>
      <c r="F1935" s="237">
        <f t="shared" si="677"/>
        <v>102.29100000000001</v>
      </c>
      <c r="G1935" s="237">
        <f t="shared" si="678"/>
        <v>0.33149999999999996</v>
      </c>
      <c r="H1935" s="237">
        <f t="shared" si="679"/>
        <v>250.99400000000003</v>
      </c>
      <c r="I1935" s="237">
        <f t="shared" si="680"/>
        <v>42.275999999999996</v>
      </c>
      <c r="J1935" s="237">
        <f t="shared" ref="J1935:J1941" si="683">SUM(F1935:I1935)</f>
        <v>395.89250000000004</v>
      </c>
      <c r="K1935" s="237">
        <f t="shared" si="681"/>
        <v>626.3895</v>
      </c>
      <c r="V1935" s="3"/>
      <c r="X1935" s="4"/>
    </row>
    <row r="1936" spans="1:25" x14ac:dyDescent="0.2">
      <c r="A1936" s="123" t="s">
        <v>415</v>
      </c>
      <c r="B1936" s="238" t="s">
        <v>423</v>
      </c>
      <c r="C1936" s="237">
        <f t="shared" si="675"/>
        <v>0</v>
      </c>
      <c r="D1936" s="237">
        <f t="shared" si="676"/>
        <v>0</v>
      </c>
      <c r="E1936" s="237">
        <f t="shared" si="682"/>
        <v>0</v>
      </c>
      <c r="F1936" s="237">
        <f t="shared" si="677"/>
        <v>2.7589000000000001</v>
      </c>
      <c r="G1936" s="237">
        <f t="shared" si="678"/>
        <v>0.13500000000000001</v>
      </c>
      <c r="H1936" s="237">
        <f t="shared" si="679"/>
        <v>40.220999999999997</v>
      </c>
      <c r="I1936" s="237">
        <f t="shared" si="680"/>
        <v>7.0839999999999996</v>
      </c>
      <c r="J1936" s="237">
        <f t="shared" si="683"/>
        <v>50.198899999999995</v>
      </c>
      <c r="K1936" s="237">
        <f t="shared" si="681"/>
        <v>50.198899999999995</v>
      </c>
      <c r="V1936" s="3"/>
      <c r="X1936" s="4"/>
    </row>
    <row r="1937" spans="1:24" x14ac:dyDescent="0.2">
      <c r="A1937" s="123" t="s">
        <v>416</v>
      </c>
      <c r="B1937" s="238" t="s">
        <v>424</v>
      </c>
      <c r="C1937" s="237">
        <f t="shared" si="675"/>
        <v>53.523000000000003</v>
      </c>
      <c r="D1937" s="237">
        <f t="shared" si="676"/>
        <v>0</v>
      </c>
      <c r="E1937" s="237">
        <f t="shared" si="682"/>
        <v>53.523000000000003</v>
      </c>
      <c r="F1937" s="237">
        <f t="shared" si="677"/>
        <v>835.74360000000013</v>
      </c>
      <c r="G1937" s="237">
        <f t="shared" si="678"/>
        <v>1.3873</v>
      </c>
      <c r="H1937" s="237">
        <f t="shared" si="679"/>
        <v>434.71600000000001</v>
      </c>
      <c r="I1937" s="237">
        <f t="shared" si="680"/>
        <v>33.958000000000006</v>
      </c>
      <c r="J1937" s="237">
        <f t="shared" si="683"/>
        <v>1305.8049000000001</v>
      </c>
      <c r="K1937" s="237">
        <f t="shared" si="681"/>
        <v>1359.3279</v>
      </c>
      <c r="V1937" s="3"/>
      <c r="X1937" s="4"/>
    </row>
    <row r="1938" spans="1:24" ht="38.25" x14ac:dyDescent="0.2">
      <c r="A1938" s="123" t="s">
        <v>417</v>
      </c>
      <c r="B1938" s="238" t="s">
        <v>425</v>
      </c>
      <c r="C1938" s="237">
        <f t="shared" si="675"/>
        <v>2203.9690000000001</v>
      </c>
      <c r="D1938" s="237">
        <f t="shared" si="676"/>
        <v>1458.538</v>
      </c>
      <c r="E1938" s="237">
        <f t="shared" si="682"/>
        <v>3662.5070000000001</v>
      </c>
      <c r="F1938" s="237">
        <f t="shared" si="677"/>
        <v>8038.4415999999992</v>
      </c>
      <c r="G1938" s="237">
        <f t="shared" si="678"/>
        <v>1134.5544</v>
      </c>
      <c r="H1938" s="237">
        <f t="shared" si="679"/>
        <v>4250.5158999999994</v>
      </c>
      <c r="I1938" s="237">
        <f t="shared" si="680"/>
        <v>441.19579999999996</v>
      </c>
      <c r="J1938" s="237">
        <f t="shared" si="683"/>
        <v>13864.707699999997</v>
      </c>
      <c r="K1938" s="237">
        <f t="shared" si="681"/>
        <v>17527.214699999997</v>
      </c>
      <c r="V1938" s="3"/>
      <c r="X1938" s="4"/>
    </row>
    <row r="1939" spans="1:24" x14ac:dyDescent="0.2">
      <c r="A1939" s="123" t="s">
        <v>418</v>
      </c>
      <c r="B1939" s="238" t="s">
        <v>426</v>
      </c>
      <c r="C1939" s="237">
        <f t="shared" si="675"/>
        <v>34.100999999999999</v>
      </c>
      <c r="D1939" s="237">
        <f t="shared" si="676"/>
        <v>59.9</v>
      </c>
      <c r="E1939" s="237">
        <f t="shared" si="682"/>
        <v>94.001000000000005</v>
      </c>
      <c r="F1939" s="237">
        <f t="shared" si="677"/>
        <v>353.72929999999997</v>
      </c>
      <c r="G1939" s="237">
        <f t="shared" si="678"/>
        <v>26.575800000000001</v>
      </c>
      <c r="H1939" s="237">
        <f t="shared" si="679"/>
        <v>553.36300000000006</v>
      </c>
      <c r="I1939" s="237">
        <f t="shared" si="680"/>
        <v>30.094000000000001</v>
      </c>
      <c r="J1939" s="237">
        <f t="shared" si="683"/>
        <v>963.76210000000015</v>
      </c>
      <c r="K1939" s="237">
        <f t="shared" si="681"/>
        <v>1057.7631000000001</v>
      </c>
      <c r="V1939" s="3"/>
      <c r="X1939" s="4"/>
    </row>
    <row r="1940" spans="1:24" x14ac:dyDescent="0.2">
      <c r="A1940" s="123" t="s">
        <v>419</v>
      </c>
      <c r="B1940" s="238" t="s">
        <v>427</v>
      </c>
      <c r="C1940" s="237">
        <f t="shared" si="675"/>
        <v>90.234999999999999</v>
      </c>
      <c r="D1940" s="237">
        <f t="shared" si="676"/>
        <v>11.525</v>
      </c>
      <c r="E1940" s="237">
        <f t="shared" si="682"/>
        <v>101.76</v>
      </c>
      <c r="F1940" s="237">
        <f t="shared" si="677"/>
        <v>495.61059999999998</v>
      </c>
      <c r="G1940" s="237">
        <f t="shared" si="678"/>
        <v>225.36579999999998</v>
      </c>
      <c r="H1940" s="237">
        <f t="shared" si="679"/>
        <v>424.851</v>
      </c>
      <c r="I1940" s="237">
        <f t="shared" si="680"/>
        <v>57.316000000000003</v>
      </c>
      <c r="J1940" s="237">
        <f t="shared" si="683"/>
        <v>1203.1434000000002</v>
      </c>
      <c r="K1940" s="237">
        <f t="shared" si="681"/>
        <v>1304.9034000000001</v>
      </c>
      <c r="V1940" s="3"/>
      <c r="X1940" s="4"/>
    </row>
    <row r="1941" spans="1:24" ht="38.25" x14ac:dyDescent="0.2">
      <c r="A1941" s="123" t="s">
        <v>420</v>
      </c>
      <c r="B1941" s="238" t="s">
        <v>428</v>
      </c>
      <c r="C1941" s="237">
        <f t="shared" si="675"/>
        <v>469.767</v>
      </c>
      <c r="D1941" s="237">
        <f t="shared" si="676"/>
        <v>189.51</v>
      </c>
      <c r="E1941" s="237">
        <f t="shared" si="682"/>
        <v>659.27700000000004</v>
      </c>
      <c r="F1941" s="237">
        <f t="shared" si="677"/>
        <v>1468.2261000000001</v>
      </c>
      <c r="G1941" s="237">
        <f t="shared" si="678"/>
        <v>382.80210000000005</v>
      </c>
      <c r="H1941" s="237">
        <f t="shared" si="679"/>
        <v>4929.1306000000004</v>
      </c>
      <c r="I1941" s="237">
        <f t="shared" si="680"/>
        <v>239.04139999999998</v>
      </c>
      <c r="J1941" s="237">
        <f t="shared" si="683"/>
        <v>7019.2002000000011</v>
      </c>
      <c r="K1941" s="237">
        <f t="shared" si="681"/>
        <v>7678.4772000000012</v>
      </c>
      <c r="V1941" s="3"/>
      <c r="X1941" s="4"/>
    </row>
    <row r="1942" spans="1:24" x14ac:dyDescent="0.2">
      <c r="A1942" s="133" t="s">
        <v>3</v>
      </c>
      <c r="B1942" s="239" t="s">
        <v>193</v>
      </c>
      <c r="C1942" s="237">
        <f>SUM(C1934:C1941)</f>
        <v>10788.406000000001</v>
      </c>
      <c r="D1942" s="237">
        <f t="shared" ref="D1942:K1942" si="684">SUM(D1934:D1941)</f>
        <v>1875.0330000000001</v>
      </c>
      <c r="E1942" s="237">
        <f t="shared" si="684"/>
        <v>12663.439</v>
      </c>
      <c r="F1942" s="237">
        <f t="shared" si="684"/>
        <v>13088.746799999997</v>
      </c>
      <c r="G1942" s="237">
        <f t="shared" si="684"/>
        <v>1943.8288000000002</v>
      </c>
      <c r="H1942" s="237">
        <f t="shared" si="684"/>
        <v>19055.825400000002</v>
      </c>
      <c r="I1942" s="237">
        <f t="shared" si="684"/>
        <v>1585.4458999999999</v>
      </c>
      <c r="J1942" s="237">
        <f t="shared" si="684"/>
        <v>35673.846899999997</v>
      </c>
      <c r="K1942" s="237">
        <f t="shared" si="684"/>
        <v>48337.285900000003</v>
      </c>
      <c r="V1942" s="3"/>
      <c r="X1942" s="4"/>
    </row>
    <row r="1943" spans="1:24" x14ac:dyDescent="0.2">
      <c r="A1943" s="112"/>
      <c r="B1943" s="67"/>
    </row>
    <row r="1944" spans="1:24" x14ac:dyDescent="0.2">
      <c r="A1944" s="79"/>
    </row>
    <row r="1945" spans="1:24" x14ac:dyDescent="0.2">
      <c r="A1945" s="79"/>
    </row>
  </sheetData>
  <phoneticPr fontId="2" type="noConversion"/>
  <printOptions gridLines="1"/>
  <pageMargins left="0.75" right="0.75" top="1" bottom="1" header="0.5" footer="0.5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50"/>
  <sheetViews>
    <sheetView zoomScale="80" zoomScaleNormal="80" workbookViewId="0"/>
  </sheetViews>
  <sheetFormatPr defaultColWidth="8.83203125" defaultRowHeight="12.75" x14ac:dyDescent="0.2"/>
  <cols>
    <col min="1" max="1" width="84.1640625" style="3" customWidth="1"/>
    <col min="2" max="2" width="21.83203125" style="3" customWidth="1"/>
    <col min="3" max="16384" width="8.83203125" style="3"/>
  </cols>
  <sheetData>
    <row r="1" spans="1:2" s="32" customFormat="1" ht="18" x14ac:dyDescent="0.25">
      <c r="A1" s="334" t="s">
        <v>862</v>
      </c>
      <c r="B1" s="335"/>
    </row>
    <row r="2" spans="1:2" ht="42.75" customHeight="1" x14ac:dyDescent="0.2">
      <c r="A2" s="331" t="s">
        <v>615</v>
      </c>
      <c r="B2" s="336" t="s">
        <v>623</v>
      </c>
    </row>
    <row r="3" spans="1:2" x14ac:dyDescent="0.2">
      <c r="A3" s="234" t="s">
        <v>622</v>
      </c>
      <c r="B3" s="332" t="s">
        <v>624</v>
      </c>
    </row>
    <row r="4" spans="1:2" x14ac:dyDescent="0.2">
      <c r="A4" s="234" t="s">
        <v>625</v>
      </c>
      <c r="B4" s="332" t="s">
        <v>626</v>
      </c>
    </row>
    <row r="5" spans="1:2" x14ac:dyDescent="0.2">
      <c r="A5" s="234" t="s">
        <v>627</v>
      </c>
      <c r="B5" s="332" t="s">
        <v>628</v>
      </c>
    </row>
    <row r="6" spans="1:2" x14ac:dyDescent="0.2">
      <c r="A6" s="234" t="s">
        <v>629</v>
      </c>
      <c r="B6" s="332" t="s">
        <v>630</v>
      </c>
    </row>
    <row r="7" spans="1:2" x14ac:dyDescent="0.2">
      <c r="A7" s="234" t="s">
        <v>632</v>
      </c>
      <c r="B7" s="332" t="s">
        <v>633</v>
      </c>
    </row>
    <row r="8" spans="1:2" x14ac:dyDescent="0.2">
      <c r="A8" s="234" t="s">
        <v>634</v>
      </c>
      <c r="B8" s="332" t="s">
        <v>635</v>
      </c>
    </row>
    <row r="9" spans="1:2" x14ac:dyDescent="0.2">
      <c r="A9" s="234" t="s">
        <v>638</v>
      </c>
      <c r="B9" s="332" t="s">
        <v>637</v>
      </c>
    </row>
    <row r="10" spans="1:2" x14ac:dyDescent="0.2">
      <c r="A10" s="234" t="s">
        <v>639</v>
      </c>
      <c r="B10" s="332" t="s">
        <v>640</v>
      </c>
    </row>
    <row r="11" spans="1:2" x14ac:dyDescent="0.2">
      <c r="A11" s="234" t="s">
        <v>643</v>
      </c>
      <c r="B11" s="332" t="s">
        <v>642</v>
      </c>
    </row>
    <row r="12" spans="1:2" x14ac:dyDescent="0.2">
      <c r="A12" s="234" t="s">
        <v>644</v>
      </c>
      <c r="B12" s="332" t="s">
        <v>645</v>
      </c>
    </row>
    <row r="13" spans="1:2" x14ac:dyDescent="0.2">
      <c r="A13" s="234" t="s">
        <v>649</v>
      </c>
      <c r="B13" s="332" t="s">
        <v>647</v>
      </c>
    </row>
    <row r="14" spans="1:2" x14ac:dyDescent="0.2">
      <c r="A14" s="234" t="s">
        <v>646</v>
      </c>
      <c r="B14" s="332" t="s">
        <v>648</v>
      </c>
    </row>
    <row r="15" spans="1:2" x14ac:dyDescent="0.2">
      <c r="A15" s="234" t="s">
        <v>651</v>
      </c>
      <c r="B15" s="332" t="s">
        <v>650</v>
      </c>
    </row>
    <row r="16" spans="1:2" x14ac:dyDescent="0.2">
      <c r="A16" s="234" t="s">
        <v>654</v>
      </c>
      <c r="B16" s="332" t="s">
        <v>652</v>
      </c>
    </row>
    <row r="17" spans="1:2" x14ac:dyDescent="0.2">
      <c r="A17" s="234" t="s">
        <v>653</v>
      </c>
      <c r="B17" s="332" t="s">
        <v>655</v>
      </c>
    </row>
    <row r="18" spans="1:2" x14ac:dyDescent="0.2">
      <c r="A18" s="234" t="s">
        <v>656</v>
      </c>
      <c r="B18" s="332" t="s">
        <v>657</v>
      </c>
    </row>
    <row r="19" spans="1:2" x14ac:dyDescent="0.2">
      <c r="A19" s="234" t="s">
        <v>658</v>
      </c>
      <c r="B19" s="332" t="s">
        <v>659</v>
      </c>
    </row>
    <row r="20" spans="1:2" x14ac:dyDescent="0.2">
      <c r="A20" s="234" t="s">
        <v>660</v>
      </c>
      <c r="B20" s="332" t="s">
        <v>661</v>
      </c>
    </row>
    <row r="21" spans="1:2" x14ac:dyDescent="0.2">
      <c r="A21" s="234" t="s">
        <v>248</v>
      </c>
      <c r="B21" s="332" t="s">
        <v>662</v>
      </c>
    </row>
    <row r="22" spans="1:2" x14ac:dyDescent="0.2">
      <c r="A22" s="234" t="s">
        <v>664</v>
      </c>
      <c r="B22" s="332" t="s">
        <v>663</v>
      </c>
    </row>
    <row r="23" spans="1:2" x14ac:dyDescent="0.2">
      <c r="A23" s="234" t="s">
        <v>665</v>
      </c>
      <c r="B23" s="332" t="s">
        <v>666</v>
      </c>
    </row>
    <row r="24" spans="1:2" x14ac:dyDescent="0.2">
      <c r="A24" s="234" t="s">
        <v>272</v>
      </c>
      <c r="B24" s="332" t="s">
        <v>667</v>
      </c>
    </row>
    <row r="25" spans="1:2" x14ac:dyDescent="0.2">
      <c r="A25" s="234" t="s">
        <v>668</v>
      </c>
      <c r="B25" s="332" t="s">
        <v>669</v>
      </c>
    </row>
    <row r="26" spans="1:2" x14ac:dyDescent="0.2">
      <c r="A26" s="234" t="s">
        <v>671</v>
      </c>
      <c r="B26" s="332" t="s">
        <v>670</v>
      </c>
    </row>
    <row r="27" spans="1:2" x14ac:dyDescent="0.2">
      <c r="A27" s="234" t="s">
        <v>673</v>
      </c>
      <c r="B27" s="332" t="s">
        <v>672</v>
      </c>
    </row>
    <row r="28" spans="1:2" x14ac:dyDescent="0.2">
      <c r="A28" s="234" t="s">
        <v>675</v>
      </c>
      <c r="B28" s="332" t="s">
        <v>674</v>
      </c>
    </row>
    <row r="29" spans="1:2" x14ac:dyDescent="0.2">
      <c r="A29" s="234" t="s">
        <v>276</v>
      </c>
      <c r="B29" s="332" t="s">
        <v>676</v>
      </c>
    </row>
    <row r="30" spans="1:2" x14ac:dyDescent="0.2">
      <c r="A30" s="234" t="s">
        <v>685</v>
      </c>
      <c r="B30" s="332" t="s">
        <v>677</v>
      </c>
    </row>
    <row r="31" spans="1:2" x14ac:dyDescent="0.2">
      <c r="A31" s="234" t="s">
        <v>684</v>
      </c>
      <c r="B31" s="332" t="s">
        <v>678</v>
      </c>
    </row>
    <row r="32" spans="1:2" x14ac:dyDescent="0.2">
      <c r="A32" s="234" t="s">
        <v>681</v>
      </c>
      <c r="B32" s="332" t="s">
        <v>679</v>
      </c>
    </row>
    <row r="33" spans="1:2" x14ac:dyDescent="0.2">
      <c r="A33" s="234" t="s">
        <v>682</v>
      </c>
      <c r="B33" s="332" t="s">
        <v>680</v>
      </c>
    </row>
    <row r="34" spans="1:2" x14ac:dyDescent="0.2">
      <c r="A34" s="234" t="s">
        <v>686</v>
      </c>
      <c r="B34" s="332" t="s">
        <v>683</v>
      </c>
    </row>
    <row r="35" spans="1:2" x14ac:dyDescent="0.2">
      <c r="A35" s="234" t="s">
        <v>688</v>
      </c>
      <c r="B35" s="332" t="s">
        <v>687</v>
      </c>
    </row>
    <row r="36" spans="1:2" x14ac:dyDescent="0.2">
      <c r="A36" s="234" t="s">
        <v>690</v>
      </c>
      <c r="B36" s="332" t="s">
        <v>689</v>
      </c>
    </row>
    <row r="37" spans="1:2" x14ac:dyDescent="0.2">
      <c r="A37" s="234" t="s">
        <v>691</v>
      </c>
      <c r="B37" s="332" t="s">
        <v>692</v>
      </c>
    </row>
    <row r="38" spans="1:2" x14ac:dyDescent="0.2">
      <c r="A38" s="234" t="s">
        <v>694</v>
      </c>
      <c r="B38" s="332" t="s">
        <v>693</v>
      </c>
    </row>
    <row r="39" spans="1:2" x14ac:dyDescent="0.2">
      <c r="A39" s="234" t="s">
        <v>697</v>
      </c>
      <c r="B39" s="332" t="s">
        <v>695</v>
      </c>
    </row>
    <row r="40" spans="1:2" ht="25.5" x14ac:dyDescent="0.2">
      <c r="A40" s="320" t="s">
        <v>698</v>
      </c>
      <c r="B40" s="332" t="s">
        <v>696</v>
      </c>
    </row>
    <row r="41" spans="1:2" x14ac:dyDescent="0.2">
      <c r="A41" s="234" t="s">
        <v>699</v>
      </c>
      <c r="B41" s="332" t="s">
        <v>700</v>
      </c>
    </row>
    <row r="42" spans="1:2" ht="25.5" x14ac:dyDescent="0.2">
      <c r="A42" s="320" t="s">
        <v>702</v>
      </c>
      <c r="B42" s="332" t="s">
        <v>701</v>
      </c>
    </row>
    <row r="43" spans="1:2" ht="25.5" x14ac:dyDescent="0.2">
      <c r="A43" s="320" t="s">
        <v>703</v>
      </c>
      <c r="B43" s="332" t="s">
        <v>704</v>
      </c>
    </row>
    <row r="44" spans="1:2" ht="25.5" x14ac:dyDescent="0.2">
      <c r="A44" s="320" t="s">
        <v>705</v>
      </c>
      <c r="B44" s="332" t="s">
        <v>706</v>
      </c>
    </row>
    <row r="45" spans="1:2" x14ac:dyDescent="0.2">
      <c r="A45" s="320" t="s">
        <v>708</v>
      </c>
      <c r="B45" s="332" t="s">
        <v>707</v>
      </c>
    </row>
    <row r="46" spans="1:2" x14ac:dyDescent="0.2">
      <c r="A46" s="320" t="s">
        <v>709</v>
      </c>
      <c r="B46" s="332" t="s">
        <v>710</v>
      </c>
    </row>
    <row r="47" spans="1:2" x14ac:dyDescent="0.2">
      <c r="A47" s="320" t="s">
        <v>461</v>
      </c>
      <c r="B47" s="332" t="s">
        <v>711</v>
      </c>
    </row>
    <row r="48" spans="1:2" x14ac:dyDescent="0.2">
      <c r="A48" s="320" t="s">
        <v>499</v>
      </c>
      <c r="B48" s="332" t="s">
        <v>712</v>
      </c>
    </row>
    <row r="49" spans="1:2" x14ac:dyDescent="0.2">
      <c r="A49" s="320" t="s">
        <v>713</v>
      </c>
      <c r="B49" s="332" t="s">
        <v>714</v>
      </c>
    </row>
    <row r="50" spans="1:2" x14ac:dyDescent="0.2">
      <c r="A50" s="320" t="s">
        <v>715</v>
      </c>
      <c r="B50" s="332" t="s">
        <v>716</v>
      </c>
    </row>
    <row r="51" spans="1:2" x14ac:dyDescent="0.2">
      <c r="A51" s="320" t="s">
        <v>717</v>
      </c>
      <c r="B51" s="332" t="s">
        <v>718</v>
      </c>
    </row>
    <row r="52" spans="1:2" x14ac:dyDescent="0.2">
      <c r="A52" s="320" t="s">
        <v>719</v>
      </c>
      <c r="B52" s="332" t="s">
        <v>720</v>
      </c>
    </row>
    <row r="53" spans="1:2" x14ac:dyDescent="0.2">
      <c r="A53" s="320" t="s">
        <v>721</v>
      </c>
      <c r="B53" s="333" t="s">
        <v>722</v>
      </c>
    </row>
    <row r="54" spans="1:2" x14ac:dyDescent="0.2">
      <c r="B54" s="4"/>
    </row>
    <row r="55" spans="1:2" x14ac:dyDescent="0.2">
      <c r="B55" s="4"/>
    </row>
    <row r="56" spans="1:2" x14ac:dyDescent="0.2">
      <c r="B56" s="4"/>
    </row>
    <row r="57" spans="1:2" x14ac:dyDescent="0.2">
      <c r="B57" s="4"/>
    </row>
    <row r="58" spans="1:2" x14ac:dyDescent="0.2">
      <c r="B58" s="4"/>
    </row>
    <row r="59" spans="1:2" x14ac:dyDescent="0.2">
      <c r="B59" s="4"/>
    </row>
    <row r="60" spans="1:2" x14ac:dyDescent="0.2">
      <c r="B60" s="4"/>
    </row>
    <row r="61" spans="1:2" x14ac:dyDescent="0.2">
      <c r="B61" s="4"/>
    </row>
    <row r="62" spans="1:2" x14ac:dyDescent="0.2">
      <c r="B62" s="4"/>
    </row>
    <row r="63" spans="1:2" x14ac:dyDescent="0.2">
      <c r="B63" s="4"/>
    </row>
    <row r="64" spans="1:2" x14ac:dyDescent="0.2">
      <c r="B64" s="4"/>
    </row>
    <row r="65" spans="2:2" x14ac:dyDescent="0.2">
      <c r="B65" s="4"/>
    </row>
    <row r="66" spans="2:2" x14ac:dyDescent="0.2">
      <c r="B66" s="4"/>
    </row>
    <row r="67" spans="2:2" x14ac:dyDescent="0.2">
      <c r="B67" s="4"/>
    </row>
    <row r="68" spans="2:2" x14ac:dyDescent="0.2">
      <c r="B68" s="4"/>
    </row>
    <row r="69" spans="2:2" x14ac:dyDescent="0.2">
      <c r="B69" s="4"/>
    </row>
    <row r="70" spans="2:2" x14ac:dyDescent="0.2">
      <c r="B70" s="4"/>
    </row>
    <row r="71" spans="2:2" x14ac:dyDescent="0.2">
      <c r="B71" s="4"/>
    </row>
    <row r="72" spans="2:2" x14ac:dyDescent="0.2">
      <c r="B72" s="4"/>
    </row>
    <row r="73" spans="2:2" x14ac:dyDescent="0.2">
      <c r="B73" s="4"/>
    </row>
    <row r="74" spans="2:2" x14ac:dyDescent="0.2">
      <c r="B74" s="4"/>
    </row>
    <row r="75" spans="2:2" x14ac:dyDescent="0.2">
      <c r="B75" s="4"/>
    </row>
    <row r="76" spans="2:2" x14ac:dyDescent="0.2">
      <c r="B76" s="4"/>
    </row>
    <row r="77" spans="2:2" x14ac:dyDescent="0.2">
      <c r="B77" s="4"/>
    </row>
    <row r="78" spans="2:2" x14ac:dyDescent="0.2">
      <c r="B78" s="4"/>
    </row>
    <row r="79" spans="2:2" x14ac:dyDescent="0.2">
      <c r="B79" s="4"/>
    </row>
    <row r="80" spans="2:2" x14ac:dyDescent="0.2">
      <c r="B80" s="4"/>
    </row>
    <row r="81" spans="2:2" x14ac:dyDescent="0.2">
      <c r="B81" s="4"/>
    </row>
    <row r="82" spans="2:2" x14ac:dyDescent="0.2">
      <c r="B82" s="4"/>
    </row>
    <row r="83" spans="2:2" x14ac:dyDescent="0.2">
      <c r="B83" s="4"/>
    </row>
    <row r="84" spans="2:2" x14ac:dyDescent="0.2">
      <c r="B84" s="4"/>
    </row>
    <row r="85" spans="2:2" x14ac:dyDescent="0.2">
      <c r="B85" s="4"/>
    </row>
    <row r="86" spans="2:2" x14ac:dyDescent="0.2">
      <c r="B86" s="4"/>
    </row>
    <row r="87" spans="2:2" x14ac:dyDescent="0.2">
      <c r="B87" s="4"/>
    </row>
    <row r="88" spans="2:2" x14ac:dyDescent="0.2">
      <c r="B88" s="4"/>
    </row>
    <row r="89" spans="2:2" x14ac:dyDescent="0.2">
      <c r="B89" s="4"/>
    </row>
    <row r="90" spans="2:2" x14ac:dyDescent="0.2">
      <c r="B90" s="4"/>
    </row>
    <row r="91" spans="2:2" x14ac:dyDescent="0.2">
      <c r="B91" s="4"/>
    </row>
    <row r="92" spans="2:2" x14ac:dyDescent="0.2">
      <c r="B92" s="4"/>
    </row>
    <row r="93" spans="2:2" x14ac:dyDescent="0.2">
      <c r="B93" s="4"/>
    </row>
    <row r="94" spans="2:2" x14ac:dyDescent="0.2">
      <c r="B94" s="4"/>
    </row>
    <row r="95" spans="2:2" x14ac:dyDescent="0.2">
      <c r="B95" s="4"/>
    </row>
    <row r="96" spans="2:2" x14ac:dyDescent="0.2">
      <c r="B96" s="4"/>
    </row>
    <row r="97" spans="2:2" x14ac:dyDescent="0.2">
      <c r="B97" s="4"/>
    </row>
    <row r="98" spans="2:2" x14ac:dyDescent="0.2">
      <c r="B98" s="4"/>
    </row>
    <row r="99" spans="2:2" x14ac:dyDescent="0.2">
      <c r="B99" s="4"/>
    </row>
    <row r="100" spans="2:2" x14ac:dyDescent="0.2">
      <c r="B100" s="4"/>
    </row>
    <row r="101" spans="2:2" x14ac:dyDescent="0.2">
      <c r="B101" s="4"/>
    </row>
    <row r="102" spans="2:2" x14ac:dyDescent="0.2">
      <c r="B102" s="4"/>
    </row>
    <row r="103" spans="2:2" x14ac:dyDescent="0.2">
      <c r="B103" s="4"/>
    </row>
    <row r="104" spans="2:2" x14ac:dyDescent="0.2">
      <c r="B104" s="4"/>
    </row>
    <row r="105" spans="2:2" x14ac:dyDescent="0.2">
      <c r="B105" s="4"/>
    </row>
    <row r="106" spans="2:2" x14ac:dyDescent="0.2">
      <c r="B106" s="4"/>
    </row>
    <row r="107" spans="2:2" x14ac:dyDescent="0.2">
      <c r="B107" s="4"/>
    </row>
    <row r="108" spans="2:2" x14ac:dyDescent="0.2">
      <c r="B108" s="4"/>
    </row>
    <row r="109" spans="2:2" x14ac:dyDescent="0.2">
      <c r="B109" s="4"/>
    </row>
    <row r="110" spans="2:2" x14ac:dyDescent="0.2">
      <c r="B110" s="4"/>
    </row>
    <row r="111" spans="2:2" x14ac:dyDescent="0.2">
      <c r="B111" s="4"/>
    </row>
    <row r="112" spans="2:2" x14ac:dyDescent="0.2">
      <c r="B112" s="4"/>
    </row>
    <row r="113" spans="2:2" x14ac:dyDescent="0.2">
      <c r="B113" s="4"/>
    </row>
    <row r="114" spans="2:2" x14ac:dyDescent="0.2">
      <c r="B114" s="4"/>
    </row>
    <row r="115" spans="2:2" x14ac:dyDescent="0.2">
      <c r="B115" s="4"/>
    </row>
    <row r="116" spans="2:2" x14ac:dyDescent="0.2">
      <c r="B116" s="4"/>
    </row>
    <row r="117" spans="2:2" x14ac:dyDescent="0.2">
      <c r="B117" s="4"/>
    </row>
    <row r="118" spans="2:2" x14ac:dyDescent="0.2">
      <c r="B118" s="4"/>
    </row>
    <row r="119" spans="2:2" x14ac:dyDescent="0.2">
      <c r="B119" s="4"/>
    </row>
    <row r="120" spans="2:2" x14ac:dyDescent="0.2">
      <c r="B120" s="4"/>
    </row>
    <row r="121" spans="2:2" x14ac:dyDescent="0.2">
      <c r="B121" s="4"/>
    </row>
    <row r="122" spans="2:2" x14ac:dyDescent="0.2">
      <c r="B122" s="4"/>
    </row>
    <row r="123" spans="2:2" x14ac:dyDescent="0.2">
      <c r="B123" s="4"/>
    </row>
    <row r="124" spans="2:2" x14ac:dyDescent="0.2">
      <c r="B124" s="4"/>
    </row>
    <row r="125" spans="2:2" x14ac:dyDescent="0.2">
      <c r="B125" s="4"/>
    </row>
    <row r="126" spans="2:2" x14ac:dyDescent="0.2">
      <c r="B126" s="4"/>
    </row>
    <row r="127" spans="2:2" x14ac:dyDescent="0.2">
      <c r="B127" s="4"/>
    </row>
    <row r="128" spans="2:2" x14ac:dyDescent="0.2">
      <c r="B128" s="4"/>
    </row>
    <row r="129" spans="2:2" x14ac:dyDescent="0.2">
      <c r="B129" s="4"/>
    </row>
    <row r="130" spans="2:2" x14ac:dyDescent="0.2">
      <c r="B130" s="4"/>
    </row>
    <row r="131" spans="2:2" x14ac:dyDescent="0.2">
      <c r="B131" s="4"/>
    </row>
    <row r="132" spans="2:2" x14ac:dyDescent="0.2">
      <c r="B132" s="4"/>
    </row>
    <row r="133" spans="2:2" x14ac:dyDescent="0.2">
      <c r="B133" s="4"/>
    </row>
    <row r="134" spans="2:2" x14ac:dyDescent="0.2">
      <c r="B134" s="4"/>
    </row>
    <row r="135" spans="2:2" x14ac:dyDescent="0.2">
      <c r="B135" s="4"/>
    </row>
    <row r="136" spans="2:2" x14ac:dyDescent="0.2">
      <c r="B136" s="4"/>
    </row>
    <row r="137" spans="2:2" x14ac:dyDescent="0.2">
      <c r="B137" s="4"/>
    </row>
    <row r="138" spans="2:2" x14ac:dyDescent="0.2">
      <c r="B138" s="4"/>
    </row>
    <row r="139" spans="2:2" x14ac:dyDescent="0.2">
      <c r="B139" s="4"/>
    </row>
    <row r="140" spans="2:2" x14ac:dyDescent="0.2">
      <c r="B140" s="4"/>
    </row>
    <row r="141" spans="2:2" x14ac:dyDescent="0.2">
      <c r="B141" s="4"/>
    </row>
    <row r="142" spans="2:2" x14ac:dyDescent="0.2">
      <c r="B142" s="4"/>
    </row>
    <row r="143" spans="2:2" x14ac:dyDescent="0.2">
      <c r="B143" s="4"/>
    </row>
    <row r="144" spans="2:2" x14ac:dyDescent="0.2">
      <c r="B144" s="4"/>
    </row>
    <row r="145" spans="2:2" x14ac:dyDescent="0.2">
      <c r="B145" s="4"/>
    </row>
    <row r="146" spans="2:2" x14ac:dyDescent="0.2">
      <c r="B146" s="4"/>
    </row>
    <row r="147" spans="2:2" x14ac:dyDescent="0.2">
      <c r="B147" s="4"/>
    </row>
    <row r="148" spans="2:2" x14ac:dyDescent="0.2">
      <c r="B148" s="4"/>
    </row>
    <row r="149" spans="2:2" x14ac:dyDescent="0.2">
      <c r="B149" s="4"/>
    </row>
    <row r="150" spans="2:2" x14ac:dyDescent="0.2">
      <c r="B150" s="4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Grafikonok</vt:lpstr>
      <vt:lpstr>Alapadatok</vt:lpstr>
      <vt:lpstr>Tartalom</vt:lpstr>
    </vt:vector>
  </TitlesOfParts>
  <Company>Öko 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Németh Balázs Attila</cp:lastModifiedBy>
  <cp:lastPrinted>2014-11-19T08:52:21Z</cp:lastPrinted>
  <dcterms:created xsi:type="dcterms:W3CDTF">2009-12-07T11:01:15Z</dcterms:created>
  <dcterms:modified xsi:type="dcterms:W3CDTF">2022-09-30T08:46:19Z</dcterms:modified>
</cp:coreProperties>
</file>